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Marcela\Desktop\Úřední deska Aktuality\2023 úřední deska\06-2023\"/>
    </mc:Choice>
  </mc:AlternateContent>
  <xr:revisionPtr revIDLastSave="0" documentId="8_{E6B9EF3E-6A72-4734-909F-73B9B4B2DA3D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ekapitulace stavby" sheetId="1" r:id="rId1"/>
    <sheet name="SO01 - Střecha - spojovac..." sheetId="2" r:id="rId2"/>
    <sheet name="SO02 - Střecha - tělocvična" sheetId="3" r:id="rId3"/>
  </sheets>
  <definedNames>
    <definedName name="_xlnm._FilterDatabase" localSheetId="1" hidden="1">'SO01 - Střecha - spojovac...'!$C$125:$K$288</definedName>
    <definedName name="_xlnm._FilterDatabase" localSheetId="2" hidden="1">'SO02 - Střecha - tělocvična'!$C$125:$K$278</definedName>
    <definedName name="_xlnm.Print_Titles" localSheetId="0">'Rekapitulace stavby'!$92:$92</definedName>
    <definedName name="_xlnm.Print_Titles" localSheetId="1">'SO01 - Střecha - spojovac...'!$125:$125</definedName>
    <definedName name="_xlnm.Print_Titles" localSheetId="2">'SO02 - Střecha - tělocvična'!$125:$125</definedName>
    <definedName name="_xlnm.Print_Area" localSheetId="0">'Rekapitulace stavby'!$D$4:$AO$76,'Rekapitulace stavby'!$C$82:$AQ$97</definedName>
    <definedName name="_xlnm.Print_Area" localSheetId="1">'SO01 - Střecha - spojovac...'!$C$82:$J$107,'SO01 - Střecha - spojovac...'!$C$113:$J$288</definedName>
    <definedName name="_xlnm.Print_Area" localSheetId="2">'SO02 - Střecha - tělocvična'!$C$82:$J$107,'SO02 - Střecha - tělocvična'!$C$113:$J$278</definedName>
  </definedNames>
  <calcPr calcId="181029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/>
  <c r="BI276" i="3"/>
  <c r="BH276" i="3"/>
  <c r="BG276" i="3"/>
  <c r="BF276" i="3"/>
  <c r="T276" i="3"/>
  <c r="T275" i="3"/>
  <c r="R276" i="3"/>
  <c r="R275" i="3" s="1"/>
  <c r="P276" i="3"/>
  <c r="P275" i="3"/>
  <c r="BI272" i="3"/>
  <c r="BH272" i="3"/>
  <c r="BG272" i="3"/>
  <c r="BF272" i="3"/>
  <c r="T272" i="3"/>
  <c r="T271" i="3" s="1"/>
  <c r="T270" i="3" s="1"/>
  <c r="R272" i="3"/>
  <c r="R271" i="3" s="1"/>
  <c r="R270" i="3" s="1"/>
  <c r="P272" i="3"/>
  <c r="P271" i="3"/>
  <c r="P270" i="3" s="1"/>
  <c r="BI269" i="3"/>
  <c r="BH269" i="3"/>
  <c r="BG269" i="3"/>
  <c r="BF269" i="3"/>
  <c r="T269" i="3"/>
  <c r="R269" i="3"/>
  <c r="P269" i="3"/>
  <c r="BI268" i="3"/>
  <c r="BH268" i="3"/>
  <c r="BG268" i="3"/>
  <c r="BF268" i="3"/>
  <c r="T268" i="3"/>
  <c r="R268" i="3"/>
  <c r="P268" i="3"/>
  <c r="BI267" i="3"/>
  <c r="BH267" i="3"/>
  <c r="BG267" i="3"/>
  <c r="BF267" i="3"/>
  <c r="T267" i="3"/>
  <c r="R267" i="3"/>
  <c r="P267" i="3"/>
  <c r="BI265" i="3"/>
  <c r="BH265" i="3"/>
  <c r="BG265" i="3"/>
  <c r="BF265" i="3"/>
  <c r="T265" i="3"/>
  <c r="R265" i="3"/>
  <c r="P265" i="3"/>
  <c r="BI263" i="3"/>
  <c r="BH263" i="3"/>
  <c r="BG263" i="3"/>
  <c r="BF263" i="3"/>
  <c r="T263" i="3"/>
  <c r="R263" i="3"/>
  <c r="P263" i="3"/>
  <c r="BI261" i="3"/>
  <c r="BH261" i="3"/>
  <c r="BG261" i="3"/>
  <c r="BF261" i="3"/>
  <c r="T261" i="3"/>
  <c r="R261" i="3"/>
  <c r="P261" i="3"/>
  <c r="BI255" i="3"/>
  <c r="BH255" i="3"/>
  <c r="BG255" i="3"/>
  <c r="BF255" i="3"/>
  <c r="T255" i="3"/>
  <c r="R255" i="3"/>
  <c r="P255" i="3"/>
  <c r="BI251" i="3"/>
  <c r="BH251" i="3"/>
  <c r="BG251" i="3"/>
  <c r="BF251" i="3"/>
  <c r="T251" i="3"/>
  <c r="R251" i="3"/>
  <c r="P251" i="3"/>
  <c r="BI249" i="3"/>
  <c r="BH249" i="3"/>
  <c r="BG249" i="3"/>
  <c r="BF249" i="3"/>
  <c r="T249" i="3"/>
  <c r="R249" i="3"/>
  <c r="P249" i="3"/>
  <c r="BI248" i="3"/>
  <c r="BH248" i="3"/>
  <c r="BG248" i="3"/>
  <c r="BF248" i="3"/>
  <c r="T248" i="3"/>
  <c r="R248" i="3"/>
  <c r="P248" i="3"/>
  <c r="BI245" i="3"/>
  <c r="BH245" i="3"/>
  <c r="BG245" i="3"/>
  <c r="BF245" i="3"/>
  <c r="T245" i="3"/>
  <c r="R245" i="3"/>
  <c r="P245" i="3"/>
  <c r="BI243" i="3"/>
  <c r="BH243" i="3"/>
  <c r="BG243" i="3"/>
  <c r="BF243" i="3"/>
  <c r="T243" i="3"/>
  <c r="R243" i="3"/>
  <c r="P243" i="3"/>
  <c r="BI241" i="3"/>
  <c r="BH241" i="3"/>
  <c r="BG241" i="3"/>
  <c r="BF241" i="3"/>
  <c r="T241" i="3"/>
  <c r="R241" i="3"/>
  <c r="P241" i="3"/>
  <c r="BI239" i="3"/>
  <c r="BH239" i="3"/>
  <c r="BG239" i="3"/>
  <c r="BF239" i="3"/>
  <c r="T239" i="3"/>
  <c r="R239" i="3"/>
  <c r="P239" i="3"/>
  <c r="BI238" i="3"/>
  <c r="BH238" i="3"/>
  <c r="BG238" i="3"/>
  <c r="BF238" i="3"/>
  <c r="T238" i="3"/>
  <c r="R238" i="3"/>
  <c r="P238" i="3"/>
  <c r="BI232" i="3"/>
  <c r="BH232" i="3"/>
  <c r="BG232" i="3"/>
  <c r="BF232" i="3"/>
  <c r="T232" i="3"/>
  <c r="R232" i="3"/>
  <c r="P232" i="3"/>
  <c r="BI226" i="3"/>
  <c r="BH226" i="3"/>
  <c r="BG226" i="3"/>
  <c r="BF226" i="3"/>
  <c r="T226" i="3"/>
  <c r="R226" i="3"/>
  <c r="P226" i="3"/>
  <c r="BI224" i="3"/>
  <c r="BH224" i="3"/>
  <c r="BG224" i="3"/>
  <c r="BF224" i="3"/>
  <c r="T224" i="3"/>
  <c r="R224" i="3"/>
  <c r="P224" i="3"/>
  <c r="BI223" i="3"/>
  <c r="BH223" i="3"/>
  <c r="BG223" i="3"/>
  <c r="BF223" i="3"/>
  <c r="T223" i="3"/>
  <c r="R223" i="3"/>
  <c r="P223" i="3"/>
  <c r="BI222" i="3"/>
  <c r="BH222" i="3"/>
  <c r="BG222" i="3"/>
  <c r="BF222" i="3"/>
  <c r="T222" i="3"/>
  <c r="R222" i="3"/>
  <c r="P222" i="3"/>
  <c r="BI216" i="3"/>
  <c r="BH216" i="3"/>
  <c r="BG216" i="3"/>
  <c r="BF216" i="3"/>
  <c r="T216" i="3"/>
  <c r="R216" i="3"/>
  <c r="P216" i="3"/>
  <c r="BI209" i="3"/>
  <c r="BH209" i="3"/>
  <c r="BG209" i="3"/>
  <c r="BF209" i="3"/>
  <c r="T209" i="3"/>
  <c r="R209" i="3"/>
  <c r="P209" i="3"/>
  <c r="BI202" i="3"/>
  <c r="BH202" i="3"/>
  <c r="BG202" i="3"/>
  <c r="BF202" i="3"/>
  <c r="T202" i="3"/>
  <c r="R202" i="3"/>
  <c r="P202" i="3"/>
  <c r="BI200" i="3"/>
  <c r="BH200" i="3"/>
  <c r="BG200" i="3"/>
  <c r="BF200" i="3"/>
  <c r="T200" i="3"/>
  <c r="R200" i="3"/>
  <c r="P200" i="3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92" i="3"/>
  <c r="BH192" i="3"/>
  <c r="BG192" i="3"/>
  <c r="BF192" i="3"/>
  <c r="T192" i="3"/>
  <c r="R192" i="3"/>
  <c r="P192" i="3"/>
  <c r="BI189" i="3"/>
  <c r="BH189" i="3"/>
  <c r="BG189" i="3"/>
  <c r="BF189" i="3"/>
  <c r="T189" i="3"/>
  <c r="R189" i="3"/>
  <c r="P189" i="3"/>
  <c r="BI187" i="3"/>
  <c r="BH187" i="3"/>
  <c r="BG187" i="3"/>
  <c r="BF187" i="3"/>
  <c r="T187" i="3"/>
  <c r="R187" i="3"/>
  <c r="P187" i="3"/>
  <c r="BI185" i="3"/>
  <c r="BH185" i="3"/>
  <c r="BG185" i="3"/>
  <c r="BF185" i="3"/>
  <c r="T185" i="3"/>
  <c r="R185" i="3"/>
  <c r="P185" i="3"/>
  <c r="BI183" i="3"/>
  <c r="BH183" i="3"/>
  <c r="BG183" i="3"/>
  <c r="BF183" i="3"/>
  <c r="T183" i="3"/>
  <c r="R183" i="3"/>
  <c r="P183" i="3"/>
  <c r="BI180" i="3"/>
  <c r="BH180" i="3"/>
  <c r="BG180" i="3"/>
  <c r="BF180" i="3"/>
  <c r="T180" i="3"/>
  <c r="R180" i="3"/>
  <c r="P180" i="3"/>
  <c r="BI178" i="3"/>
  <c r="BH178" i="3"/>
  <c r="BG178" i="3"/>
  <c r="BF178" i="3"/>
  <c r="T178" i="3"/>
  <c r="R178" i="3"/>
  <c r="P178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51" i="3"/>
  <c r="BH151" i="3"/>
  <c r="BG151" i="3"/>
  <c r="BF151" i="3"/>
  <c r="T151" i="3"/>
  <c r="R151" i="3"/>
  <c r="P151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39" i="3"/>
  <c r="BH139" i="3"/>
  <c r="BG139" i="3"/>
  <c r="BF139" i="3"/>
  <c r="T139" i="3"/>
  <c r="R139" i="3"/>
  <c r="P139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29" i="3"/>
  <c r="BH129" i="3"/>
  <c r="BG129" i="3"/>
  <c r="BF129" i="3"/>
  <c r="T129" i="3"/>
  <c r="R129" i="3"/>
  <c r="P129" i="3"/>
  <c r="F122" i="3"/>
  <c r="F120" i="3"/>
  <c r="E118" i="3"/>
  <c r="F91" i="3"/>
  <c r="F89" i="3"/>
  <c r="E87" i="3"/>
  <c r="J24" i="3"/>
  <c r="E24" i="3"/>
  <c r="J92" i="3"/>
  <c r="J23" i="3"/>
  <c r="J21" i="3"/>
  <c r="E21" i="3"/>
  <c r="J91" i="3"/>
  <c r="J20" i="3"/>
  <c r="J18" i="3"/>
  <c r="E18" i="3"/>
  <c r="F123" i="3"/>
  <c r="J17" i="3"/>
  <c r="J12" i="3"/>
  <c r="J89" i="3"/>
  <c r="E7" i="3"/>
  <c r="E116" i="3"/>
  <c r="J37" i="2"/>
  <c r="J36" i="2"/>
  <c r="AY95" i="1"/>
  <c r="J35" i="2"/>
  <c r="AX95" i="1" s="1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1" i="2"/>
  <c r="BH271" i="2"/>
  <c r="BG271" i="2"/>
  <c r="BF271" i="2"/>
  <c r="T271" i="2"/>
  <c r="R271" i="2"/>
  <c r="P271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4" i="2"/>
  <c r="BH204" i="2"/>
  <c r="BG204" i="2"/>
  <c r="BF204" i="2"/>
  <c r="T204" i="2"/>
  <c r="R204" i="2"/>
  <c r="P204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T159" i="2"/>
  <c r="R160" i="2"/>
  <c r="R159" i="2" s="1"/>
  <c r="P160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F122" i="2"/>
  <c r="F120" i="2"/>
  <c r="E118" i="2"/>
  <c r="F91" i="2"/>
  <c r="F89" i="2"/>
  <c r="E87" i="2"/>
  <c r="J24" i="2"/>
  <c r="E24" i="2"/>
  <c r="J123" i="2"/>
  <c r="J23" i="2"/>
  <c r="J21" i="2"/>
  <c r="E21" i="2"/>
  <c r="J122" i="2"/>
  <c r="J20" i="2"/>
  <c r="J18" i="2"/>
  <c r="E18" i="2"/>
  <c r="F92" i="2"/>
  <c r="J17" i="2"/>
  <c r="J12" i="2"/>
  <c r="J120" i="2" s="1"/>
  <c r="E7" i="2"/>
  <c r="E85" i="2"/>
  <c r="L90" i="1"/>
  <c r="AM90" i="1"/>
  <c r="AM89" i="1"/>
  <c r="L89" i="1"/>
  <c r="AM87" i="1"/>
  <c r="L87" i="1"/>
  <c r="L85" i="1"/>
  <c r="L84" i="1"/>
  <c r="J288" i="2"/>
  <c r="BK287" i="2"/>
  <c r="J286" i="2"/>
  <c r="BK284" i="2"/>
  <c r="BK281" i="2"/>
  <c r="J277" i="2"/>
  <c r="J274" i="2"/>
  <c r="J268" i="2"/>
  <c r="J266" i="2"/>
  <c r="J265" i="2"/>
  <c r="BK263" i="2"/>
  <c r="BK261" i="2"/>
  <c r="BK257" i="2"/>
  <c r="BK254" i="2"/>
  <c r="BK250" i="2"/>
  <c r="BK247" i="2"/>
  <c r="BK242" i="2"/>
  <c r="J236" i="2"/>
  <c r="J232" i="2"/>
  <c r="J228" i="2"/>
  <c r="J224" i="2"/>
  <c r="BK219" i="2"/>
  <c r="J217" i="2"/>
  <c r="BK214" i="2"/>
  <c r="BK212" i="2"/>
  <c r="BK208" i="2"/>
  <c r="J198" i="2"/>
  <c r="J193" i="2"/>
  <c r="J187" i="2"/>
  <c r="BK175" i="2"/>
  <c r="J163" i="2"/>
  <c r="BK158" i="2"/>
  <c r="BK155" i="2"/>
  <c r="BK153" i="2"/>
  <c r="J144" i="2"/>
  <c r="BK137" i="2"/>
  <c r="BK134" i="2"/>
  <c r="J131" i="2"/>
  <c r="AS94" i="1"/>
  <c r="J275" i="2"/>
  <c r="BK271" i="2"/>
  <c r="BK264" i="2"/>
  <c r="BK262" i="2"/>
  <c r="BK260" i="2"/>
  <c r="BK255" i="2"/>
  <c r="J252" i="2"/>
  <c r="J248" i="2"/>
  <c r="BK246" i="2"/>
  <c r="J240" i="2"/>
  <c r="BK234" i="2"/>
  <c r="BK230" i="2"/>
  <c r="BK226" i="2"/>
  <c r="J220" i="2"/>
  <c r="J218" i="2"/>
  <c r="BK215" i="2"/>
  <c r="J213" i="2"/>
  <c r="J210" i="2"/>
  <c r="BK204" i="2"/>
  <c r="BK196" i="2"/>
  <c r="BK190" i="2"/>
  <c r="J185" i="2"/>
  <c r="J173" i="2"/>
  <c r="J160" i="2"/>
  <c r="BK157" i="2"/>
  <c r="BK154" i="2"/>
  <c r="J146" i="2"/>
  <c r="J138" i="2"/>
  <c r="J135" i="2"/>
  <c r="J133" i="2"/>
  <c r="J129" i="2"/>
  <c r="BK276" i="3"/>
  <c r="BK269" i="3"/>
  <c r="J265" i="3"/>
  <c r="BK251" i="3"/>
  <c r="BK248" i="3"/>
  <c r="BK243" i="3"/>
  <c r="J232" i="3"/>
  <c r="BK224" i="3"/>
  <c r="BK222" i="3"/>
  <c r="BK200" i="3"/>
  <c r="J194" i="3"/>
  <c r="J183" i="3"/>
  <c r="J173" i="3"/>
  <c r="J151" i="3"/>
  <c r="J147" i="3"/>
  <c r="BK144" i="3"/>
  <c r="J139" i="3"/>
  <c r="J129" i="3"/>
  <c r="J268" i="3"/>
  <c r="BK261" i="3"/>
  <c r="J251" i="3"/>
  <c r="J248" i="3"/>
  <c r="J239" i="3"/>
  <c r="BK226" i="3"/>
  <c r="J222" i="3"/>
  <c r="J200" i="3"/>
  <c r="BK197" i="3"/>
  <c r="BK194" i="3"/>
  <c r="J189" i="3"/>
  <c r="J185" i="3"/>
  <c r="BK178" i="3"/>
  <c r="BK173" i="3"/>
  <c r="BK151" i="3"/>
  <c r="J145" i="3"/>
  <c r="BK143" i="3"/>
  <c r="J135" i="3"/>
  <c r="J269" i="3"/>
  <c r="J267" i="3"/>
  <c r="J261" i="3"/>
  <c r="J245" i="3"/>
  <c r="J241" i="3"/>
  <c r="BK238" i="3"/>
  <c r="J216" i="3"/>
  <c r="J202" i="3"/>
  <c r="BK196" i="3"/>
  <c r="J187" i="3"/>
  <c r="BK183" i="3"/>
  <c r="BK175" i="3"/>
  <c r="BK161" i="3"/>
  <c r="BK139" i="3"/>
  <c r="BK135" i="3"/>
  <c r="BK129" i="3"/>
  <c r="BK288" i="2"/>
  <c r="J287" i="2"/>
  <c r="BK286" i="2"/>
  <c r="J284" i="2"/>
  <c r="BK280" i="2"/>
  <c r="BK275" i="2"/>
  <c r="J271" i="2"/>
  <c r="BK266" i="2"/>
  <c r="BK265" i="2"/>
  <c r="J264" i="2"/>
  <c r="J262" i="2"/>
  <c r="J260" i="2"/>
  <c r="J255" i="2"/>
  <c r="BK252" i="2"/>
  <c r="BK248" i="2"/>
  <c r="J246" i="2"/>
  <c r="BK240" i="2"/>
  <c r="J234" i="2"/>
  <c r="J230" i="2"/>
  <c r="J226" i="2"/>
  <c r="BK220" i="2"/>
  <c r="BK218" i="2"/>
  <c r="J215" i="2"/>
  <c r="BK213" i="2"/>
  <c r="BK210" i="2"/>
  <c r="J204" i="2"/>
  <c r="J196" i="2"/>
  <c r="J190" i="2"/>
  <c r="BK185" i="2"/>
  <c r="BK173" i="2"/>
  <c r="BK160" i="2"/>
  <c r="J157" i="2"/>
  <c r="J154" i="2"/>
  <c r="BK146" i="2"/>
  <c r="BK138" i="2"/>
  <c r="BK135" i="2"/>
  <c r="BK133" i="2"/>
  <c r="BK129" i="2"/>
  <c r="J281" i="2"/>
  <c r="J280" i="2"/>
  <c r="BK277" i="2"/>
  <c r="BK274" i="2"/>
  <c r="BK268" i="2"/>
  <c r="J263" i="2"/>
  <c r="J261" i="2"/>
  <c r="J257" i="2"/>
  <c r="J254" i="2"/>
  <c r="J250" i="2"/>
  <c r="J247" i="2"/>
  <c r="J242" i="2"/>
  <c r="BK236" i="2"/>
  <c r="BK232" i="2"/>
  <c r="BK228" i="2"/>
  <c r="BK224" i="2"/>
  <c r="J219" i="2"/>
  <c r="BK217" i="2"/>
  <c r="J214" i="2"/>
  <c r="J212" i="2"/>
  <c r="J208" i="2"/>
  <c r="BK198" i="2"/>
  <c r="BK193" i="2"/>
  <c r="BK187" i="2"/>
  <c r="J175" i="2"/>
  <c r="BK163" i="2"/>
  <c r="J158" i="2"/>
  <c r="J155" i="2"/>
  <c r="J153" i="2"/>
  <c r="BK144" i="2"/>
  <c r="J137" i="2"/>
  <c r="J134" i="2"/>
  <c r="BK131" i="2"/>
  <c r="BK272" i="3"/>
  <c r="BK267" i="3"/>
  <c r="BK263" i="3"/>
  <c r="J249" i="3"/>
  <c r="BK245" i="3"/>
  <c r="J238" i="3"/>
  <c r="J226" i="3"/>
  <c r="J223" i="3"/>
  <c r="J209" i="3"/>
  <c r="BK202" i="3"/>
  <c r="BK198" i="3"/>
  <c r="BK189" i="3"/>
  <c r="BK180" i="3"/>
  <c r="J161" i="3"/>
  <c r="BK148" i="3"/>
  <c r="BK145" i="3"/>
  <c r="J143" i="3"/>
  <c r="J133" i="3"/>
  <c r="J276" i="3"/>
  <c r="J263" i="3"/>
  <c r="BK255" i="3"/>
  <c r="BK249" i="3"/>
  <c r="BK241" i="3"/>
  <c r="BK232" i="3"/>
  <c r="BK223" i="3"/>
  <c r="BK216" i="3"/>
  <c r="J198" i="3"/>
  <c r="J196" i="3"/>
  <c r="J192" i="3"/>
  <c r="BK187" i="3"/>
  <c r="J180" i="3"/>
  <c r="J175" i="3"/>
  <c r="BK163" i="3"/>
  <c r="J148" i="3"/>
  <c r="J144" i="3"/>
  <c r="BK136" i="3"/>
  <c r="J272" i="3"/>
  <c r="BK268" i="3"/>
  <c r="BK265" i="3"/>
  <c r="J255" i="3"/>
  <c r="J243" i="3"/>
  <c r="BK239" i="3"/>
  <c r="J224" i="3"/>
  <c r="BK209" i="3"/>
  <c r="J197" i="3"/>
  <c r="BK192" i="3"/>
  <c r="BK185" i="3"/>
  <c r="J178" i="3"/>
  <c r="J163" i="3"/>
  <c r="BK147" i="3"/>
  <c r="J136" i="3"/>
  <c r="BK133" i="3"/>
  <c r="P128" i="2" l="1"/>
  <c r="R128" i="2"/>
  <c r="BK152" i="2"/>
  <c r="J152" i="2"/>
  <c r="J99" i="2" s="1"/>
  <c r="R152" i="2"/>
  <c r="P162" i="2"/>
  <c r="P161" i="2"/>
  <c r="R162" i="2"/>
  <c r="BK249" i="2"/>
  <c r="J249" i="2"/>
  <c r="J103" i="2"/>
  <c r="R249" i="2"/>
  <c r="BK256" i="2"/>
  <c r="J256" i="2"/>
  <c r="J104" i="2"/>
  <c r="R256" i="2"/>
  <c r="BK267" i="2"/>
  <c r="J267" i="2" s="1"/>
  <c r="J105" i="2" s="1"/>
  <c r="R267" i="2"/>
  <c r="BK276" i="2"/>
  <c r="J276" i="2" s="1"/>
  <c r="J106" i="2" s="1"/>
  <c r="R276" i="2"/>
  <c r="BK128" i="3"/>
  <c r="T128" i="3"/>
  <c r="P142" i="3"/>
  <c r="R142" i="3"/>
  <c r="P150" i="3"/>
  <c r="T150" i="3"/>
  <c r="R199" i="3"/>
  <c r="BK225" i="3"/>
  <c r="J225" i="3" s="1"/>
  <c r="J103" i="3" s="1"/>
  <c r="BK128" i="2"/>
  <c r="J128" i="2" s="1"/>
  <c r="J98" i="2" s="1"/>
  <c r="T128" i="2"/>
  <c r="T127" i="2"/>
  <c r="P152" i="2"/>
  <c r="T152" i="2"/>
  <c r="BK162" i="2"/>
  <c r="J162" i="2"/>
  <c r="J102" i="2" s="1"/>
  <c r="T162" i="2"/>
  <c r="P249" i="2"/>
  <c r="T249" i="2"/>
  <c r="P256" i="2"/>
  <c r="T256" i="2"/>
  <c r="P267" i="2"/>
  <c r="T267" i="2"/>
  <c r="P276" i="2"/>
  <c r="T276" i="2"/>
  <c r="P128" i="3"/>
  <c r="P127" i="3"/>
  <c r="R128" i="3"/>
  <c r="R127" i="3"/>
  <c r="BK142" i="3"/>
  <c r="J142" i="3"/>
  <c r="J99" i="3" s="1"/>
  <c r="T142" i="3"/>
  <c r="BK150" i="3"/>
  <c r="J150" i="3"/>
  <c r="J101" i="3" s="1"/>
  <c r="R150" i="3"/>
  <c r="BK199" i="3"/>
  <c r="J199" i="3"/>
  <c r="J102" i="3" s="1"/>
  <c r="P199" i="3"/>
  <c r="T199" i="3"/>
  <c r="P225" i="3"/>
  <c r="R225" i="3"/>
  <c r="T225" i="3"/>
  <c r="BK159" i="2"/>
  <c r="J159" i="2"/>
  <c r="J100" i="2" s="1"/>
  <c r="BK271" i="3"/>
  <c r="J271" i="3" s="1"/>
  <c r="J105" i="3" s="1"/>
  <c r="BK275" i="3"/>
  <c r="J275" i="3"/>
  <c r="J106" i="3" s="1"/>
  <c r="BK127" i="2"/>
  <c r="J127" i="2" s="1"/>
  <c r="J97" i="2" s="1"/>
  <c r="F92" i="3"/>
  <c r="J123" i="3"/>
  <c r="BE143" i="3"/>
  <c r="BE148" i="3"/>
  <c r="BE163" i="3"/>
  <c r="BE173" i="3"/>
  <c r="BE187" i="3"/>
  <c r="BE192" i="3"/>
  <c r="BE222" i="3"/>
  <c r="BE224" i="3"/>
  <c r="BE232" i="3"/>
  <c r="BE272" i="3"/>
  <c r="BK161" i="2"/>
  <c r="J161" i="2"/>
  <c r="J101" i="2" s="1"/>
  <c r="J120" i="3"/>
  <c r="J122" i="3"/>
  <c r="BE129" i="3"/>
  <c r="BE133" i="3"/>
  <c r="BE136" i="3"/>
  <c r="BE139" i="3"/>
  <c r="BE144" i="3"/>
  <c r="BE145" i="3"/>
  <c r="BE147" i="3"/>
  <c r="BE151" i="3"/>
  <c r="BE161" i="3"/>
  <c r="BE175" i="3"/>
  <c r="BE178" i="3"/>
  <c r="BE180" i="3"/>
  <c r="BE183" i="3"/>
  <c r="BE189" i="3"/>
  <c r="BE194" i="3"/>
  <c r="BE196" i="3"/>
  <c r="BE198" i="3"/>
  <c r="BE200" i="3"/>
  <c r="BE202" i="3"/>
  <c r="BE209" i="3"/>
  <c r="BE216" i="3"/>
  <c r="BE223" i="3"/>
  <c r="BE226" i="3"/>
  <c r="BE238" i="3"/>
  <c r="BE241" i="3"/>
  <c r="BE243" i="3"/>
  <c r="BE245" i="3"/>
  <c r="BE248" i="3"/>
  <c r="BE249" i="3"/>
  <c r="BE255" i="3"/>
  <c r="BE261" i="3"/>
  <c r="BE263" i="3"/>
  <c r="BE267" i="3"/>
  <c r="E85" i="3"/>
  <c r="BE135" i="3"/>
  <c r="BE185" i="3"/>
  <c r="BE197" i="3"/>
  <c r="BE239" i="3"/>
  <c r="BE251" i="3"/>
  <c r="BE265" i="3"/>
  <c r="BE268" i="3"/>
  <c r="BE269" i="3"/>
  <c r="BE276" i="3"/>
  <c r="J89" i="2"/>
  <c r="J91" i="2"/>
  <c r="J92" i="2"/>
  <c r="E116" i="2"/>
  <c r="F123" i="2"/>
  <c r="BE129" i="2"/>
  <c r="BE138" i="2"/>
  <c r="BE144" i="2"/>
  <c r="BE153" i="2"/>
  <c r="BE154" i="2"/>
  <c r="BE155" i="2"/>
  <c r="BE160" i="2"/>
  <c r="BE185" i="2"/>
  <c r="BE187" i="2"/>
  <c r="BE190" i="2"/>
  <c r="BE193" i="2"/>
  <c r="BE196" i="2"/>
  <c r="BE198" i="2"/>
  <c r="BE214" i="2"/>
  <c r="BE220" i="2"/>
  <c r="BE226" i="2"/>
  <c r="BE228" i="2"/>
  <c r="BE230" i="2"/>
  <c r="BE232" i="2"/>
  <c r="BE234" i="2"/>
  <c r="BE242" i="2"/>
  <c r="BE254" i="2"/>
  <c r="BE257" i="2"/>
  <c r="BE275" i="2"/>
  <c r="BE277" i="2"/>
  <c r="BE131" i="2"/>
  <c r="BE133" i="2"/>
  <c r="BE134" i="2"/>
  <c r="BE135" i="2"/>
  <c r="BE137" i="2"/>
  <c r="BE146" i="2"/>
  <c r="BE157" i="2"/>
  <c r="BE158" i="2"/>
  <c r="BE163" i="2"/>
  <c r="BE173" i="2"/>
  <c r="BE175" i="2"/>
  <c r="BE204" i="2"/>
  <c r="BE208" i="2"/>
  <c r="BE210" i="2"/>
  <c r="BE212" i="2"/>
  <c r="BE213" i="2"/>
  <c r="BE215" i="2"/>
  <c r="BE217" i="2"/>
  <c r="BE218" i="2"/>
  <c r="BE219" i="2"/>
  <c r="BE224" i="2"/>
  <c r="BE236" i="2"/>
  <c r="BE240" i="2"/>
  <c r="BE246" i="2"/>
  <c r="BE247" i="2"/>
  <c r="BE248" i="2"/>
  <c r="BE250" i="2"/>
  <c r="BE252" i="2"/>
  <c r="BE255" i="2"/>
  <c r="BE260" i="2"/>
  <c r="BE261" i="2"/>
  <c r="BE262" i="2"/>
  <c r="BE263" i="2"/>
  <c r="BE264" i="2"/>
  <c r="BE265" i="2"/>
  <c r="BE266" i="2"/>
  <c r="BE268" i="2"/>
  <c r="BE271" i="2"/>
  <c r="BE274" i="2"/>
  <c r="BE280" i="2"/>
  <c r="BE281" i="2"/>
  <c r="BE284" i="2"/>
  <c r="BE286" i="2"/>
  <c r="BE287" i="2"/>
  <c r="BE288" i="2"/>
  <c r="F34" i="3"/>
  <c r="BA96" i="1" s="1"/>
  <c r="J34" i="2"/>
  <c r="AW95" i="1" s="1"/>
  <c r="F34" i="2"/>
  <c r="BA95" i="1" s="1"/>
  <c r="F35" i="2"/>
  <c r="BB95" i="1" s="1"/>
  <c r="F37" i="2"/>
  <c r="BD95" i="1" s="1"/>
  <c r="F36" i="2"/>
  <c r="BC95" i="1" s="1"/>
  <c r="J34" i="3"/>
  <c r="AW96" i="1" s="1"/>
  <c r="F36" i="3"/>
  <c r="BC96" i="1" s="1"/>
  <c r="F35" i="3"/>
  <c r="BB96" i="1" s="1"/>
  <c r="F37" i="3"/>
  <c r="BD96" i="1" s="1"/>
  <c r="P149" i="3" l="1"/>
  <c r="P126" i="3"/>
  <c r="AU96" i="1"/>
  <c r="BK127" i="3"/>
  <c r="R149" i="3"/>
  <c r="R126" i="3"/>
  <c r="T161" i="2"/>
  <c r="T126" i="2"/>
  <c r="T149" i="3"/>
  <c r="T127" i="3"/>
  <c r="R161" i="2"/>
  <c r="R127" i="2"/>
  <c r="R126" i="2" s="1"/>
  <c r="P127" i="2"/>
  <c r="P126" i="2"/>
  <c r="AU95" i="1"/>
  <c r="J128" i="3"/>
  <c r="J98" i="3"/>
  <c r="BK149" i="3"/>
  <c r="J149" i="3"/>
  <c r="J100" i="3" s="1"/>
  <c r="BK270" i="3"/>
  <c r="J270" i="3"/>
  <c r="J104" i="3"/>
  <c r="BK126" i="2"/>
  <c r="J126" i="2"/>
  <c r="J96" i="2"/>
  <c r="BD94" i="1"/>
  <c r="W33" i="1" s="1"/>
  <c r="BC94" i="1"/>
  <c r="W32" i="1" s="1"/>
  <c r="BA94" i="1"/>
  <c r="AW94" i="1" s="1"/>
  <c r="AK30" i="1" s="1"/>
  <c r="J33" i="3"/>
  <c r="AV96" i="1"/>
  <c r="AT96" i="1" s="1"/>
  <c r="F33" i="2"/>
  <c r="AZ95" i="1" s="1"/>
  <c r="J33" i="2"/>
  <c r="AV95" i="1" s="1"/>
  <c r="AT95" i="1" s="1"/>
  <c r="BB94" i="1"/>
  <c r="W31" i="1"/>
  <c r="F33" i="3"/>
  <c r="AZ96" i="1" s="1"/>
  <c r="T126" i="3" l="1"/>
  <c r="BK126" i="3"/>
  <c r="J126" i="3"/>
  <c r="J96" i="3"/>
  <c r="J127" i="3"/>
  <c r="J97" i="3"/>
  <c r="AU94" i="1"/>
  <c r="AX94" i="1"/>
  <c r="W30" i="1"/>
  <c r="AZ94" i="1"/>
  <c r="W29" i="1" s="1"/>
  <c r="J30" i="2"/>
  <c r="AG95" i="1" s="1"/>
  <c r="AY94" i="1"/>
  <c r="J39" i="2" l="1"/>
  <c r="AN95" i="1"/>
  <c r="J30" i="3"/>
  <c r="AG96" i="1" s="1"/>
  <c r="AV94" i="1"/>
  <c r="AK29" i="1"/>
  <c r="J39" i="3" l="1"/>
  <c r="AN96" i="1"/>
  <c r="AG94" i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<sst xmlns="http://schemas.openxmlformats.org/spreadsheetml/2006/main" count="3790" uniqueCount="641">
  <si>
    <t>Export Komplet</t>
  </si>
  <si>
    <t/>
  </si>
  <si>
    <t>2.0</t>
  </si>
  <si>
    <t>ZAMOK</t>
  </si>
  <si>
    <t>False</t>
  </si>
  <si>
    <t>{39c710df-cf9c-4202-ab05-2066d08df442}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</si>
  <si>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</si>
  <si>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</si>
  <si>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</si>
  <si>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</si>
  <si>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</si>
  <si>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</si>
  <si>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</si>
  <si>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</si>
  <si>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329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</si>
  <si>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</si>
  <si>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</si>
  <si>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střechy ZŠ Máchova 1110 Bělá pod Bezdězem</t>
  </si>
  <si>
    <t>KSO:</t>
  </si>
  <si>
    <t>CC-CZ:</t>
  </si>
  <si>
    <t>Místo:</t>
  </si>
  <si>
    <t>Máchova 1110 Bělá pod Bezdězem</t>
  </si>
  <si>
    <t>Datum:</t>
  </si>
  <si>
    <t>11. 6. 2023</t>
  </si>
  <si>
    <t>Zadavatel:</t>
  </si>
  <si>
    <t>IČ:</t>
  </si>
  <si>
    <t>Město Bělá pod Bezdězem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</si>
  <si>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</si>
  <si>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</si>
  <si>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</si>
  <si>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</si>
  <si>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</si>
  <si>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</si>
  <si>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</si>
  <si>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</si>
  <si>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</si>
  <si>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</si>
  <si>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</si>
  <si>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</si>
  <si>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</si>
  <si>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</si>
  <si>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</si>
  <si>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</si>
  <si>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</si>
  <si>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</si>
  <si>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</si>
  <si>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</si>
  <si>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</si>
  <si>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</si>
  <si>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</si>
  <si>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</si>
  <si>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</si>
  <si>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</si>
  <si>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</si>
  <si>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</si>
  <si>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</si>
  <si>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</si>
  <si>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</si>
  <si>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</si>
  <si>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</si>
  <si>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</si>
  <si>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</si>
  <si>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</si>
  <si>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</si>
  <si>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</si>
  <si>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</si>
  <si>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</si>
  <si>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</si>
  <si>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</si>
  <si>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</si>
  <si>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</si>
  <si>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</si>
  <si>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</si>
  <si>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</si>
  <si>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</si>
  <si>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</si>
  <si>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</si>
  <si>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</si>
  <si>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</si>
  <si>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</si>
  <si>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</si>
  <si>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 xml:space="preserve">Střecha - spojovací krček </t>
  </si>
  <si>
    <t>STA</t>
  </si>
  <si>
    <t>1</t>
  </si>
  <si>
    <t>{d3953540-c618-4714-aeaf-da5d8f6ecdd9}</t>
  </si>
  <si>
    <t>2</t>
  </si>
  <si>
    <t>SO02</t>
  </si>
  <si>
    <t>Střecha - tělocvična</t>
  </si>
  <si>
    <t>{38896085-c04d-4d23-ad81-aa608f3adf68}</t>
  </si>
  <si>
    <t>KRYCÍ LIST SOUPISU PRACÍ</t>
  </si>
  <si>
    <t>Objekt:</t>
  </si>
  <si>
    <t xml:space="preserve">SO01 - Střecha - spojovací krček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</si>
  <si>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</si>
  <si>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</si>
  <si>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</si>
  <si>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</si>
  <si>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</si>
  <si>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</si>
  <si>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</si>
  <si>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</si>
  <si>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</si>
  <si>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</si>
  <si>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</si>
  <si>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</si>
  <si>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</si>
  <si>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762 - Konstrukce tesařské</t>
  </si>
  <si>
    <t xml:space="preserve">    764 - Konstrukce klempířské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</si>
  <si>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</si>
  <si>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</si>
  <si>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</si>
  <si>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</si>
  <si>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</si>
  <si>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</si>
  <si>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</si>
  <si>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</si>
  <si>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</si>
  <si>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</si>
  <si>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</si>
  <si>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</si>
  <si>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</si>
  <si>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</si>
  <si>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</si>
  <si>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</si>
  <si>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</si>
  <si>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</si>
  <si>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</si>
  <si>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941211111</t>
  </si>
  <si>
    <t>Montáž lešení řadového rámového lehkého zatížení do 200 kg/m2 š od 0,6 do 0,9 m v do 10 m</t>
  </si>
  <si>
    <t>m2</t>
  </si>
  <si>
    <t>4</t>
  </si>
  <si>
    <t>1971387377</t>
  </si>
  <si>
    <t>VV</t>
  </si>
  <si>
    <t>(15+16+8)*6</t>
  </si>
  <si>
    <t>941211211</t>
  </si>
  <si>
    <t>Příplatek k lešení řadovému rámovému lehkému š 0,9 m v přes 10 do 25 m za první a ZKD den použití</t>
  </si>
  <si>
    <t>-541571016</t>
  </si>
  <si>
    <t>234,000*30</t>
  </si>
  <si>
    <t>3</t>
  </si>
  <si>
    <t>941211811</t>
  </si>
  <si>
    <t>Demontáž lešení řadového rámového lehkého zatížení do 200 kg/m2 š od 0,6 do 0,9 m v do 10 m</t>
  </si>
  <si>
    <t>-2036230655</t>
  </si>
  <si>
    <t>944711111</t>
  </si>
  <si>
    <t>Montáž záchytné stříšky š do 1,5 m</t>
  </si>
  <si>
    <t>m</t>
  </si>
  <si>
    <t>-1754025883</t>
  </si>
  <si>
    <t>5</t>
  </si>
  <si>
    <t>944711211</t>
  </si>
  <si>
    <t>Příplatek k záchytné stříšce š přes do 1,5 m za první a ZKD den použití</t>
  </si>
  <si>
    <t>888190538</t>
  </si>
  <si>
    <t>2*30</t>
  </si>
  <si>
    <t>6</t>
  </si>
  <si>
    <t>944711811</t>
  </si>
  <si>
    <t>Demontáž záchytné stříšky š přes do 1,5 m</t>
  </si>
  <si>
    <t>875335740</t>
  </si>
  <si>
    <t>7</t>
  </si>
  <si>
    <t>945681115-R</t>
  </si>
  <si>
    <t>Vyrovnání povrchu po vybourání mazaniny, doplnění betonovým potěrem, vytvarování žlabu odtoku dešťových vod</t>
  </si>
  <si>
    <t>1350913339</t>
  </si>
  <si>
    <t>použití betonového potěru v tl. 0,5-100mm dle potřeby</t>
  </si>
  <si>
    <t>(14,53+14,92+7,62)*0,3</t>
  </si>
  <si>
    <t>(14,53+14,92+8,67)*2*0,3</t>
  </si>
  <si>
    <t>(4,74+4,92+5,86+3,89+4,06+4,06+3,89+2,05+6,25)*0,1</t>
  </si>
  <si>
    <t>Součet</t>
  </si>
  <si>
    <t>8</t>
  </si>
  <si>
    <t>945681116-R</t>
  </si>
  <si>
    <t>Vyrovnání povrchu zdiva po odbourání oplechování lemování zdí</t>
  </si>
  <si>
    <t>533112518</t>
  </si>
  <si>
    <t>4,74+4,92+5,86+3,89+4,06+4,06+3,89+2,05+6,25</t>
  </si>
  <si>
    <t>965042241</t>
  </si>
  <si>
    <t>Bourání podkladů pod dlažby nebo mazanin betonových nebo z litého asfaltu tl přes 100 mm pl přes 4 m2</t>
  </si>
  <si>
    <t>m3</t>
  </si>
  <si>
    <t>-2080285715</t>
  </si>
  <si>
    <t>vybourání náběhů k závětrné liště, hrany nároží, vytvarování úžlabí, náběhů k vedlejším objektům</t>
  </si>
  <si>
    <t>(14,53+14,92+7,62)*0,3*((0,15+0,01)/2)</t>
  </si>
  <si>
    <t>(14,53+14,92+8,67)*2*0,3*((0,15+0,01)/2)</t>
  </si>
  <si>
    <t>(4,74+4,92+5,86+3,89+4,06+4,06+3,89+2,05+6,25)*0,1*((0,1+0,01)/2)</t>
  </si>
  <si>
    <t>997</t>
  </si>
  <si>
    <t>Přesun sutě</t>
  </si>
  <si>
    <t>10</t>
  </si>
  <si>
    <t>997013151</t>
  </si>
  <si>
    <t>Vnitrostaveništní doprava suti a vybouraných hmot pro budovy v do 6 m s omezením mechanizace</t>
  </si>
  <si>
    <t>t</t>
  </si>
  <si>
    <t>-1425320383</t>
  </si>
  <si>
    <t>11</t>
  </si>
  <si>
    <t>997013501</t>
  </si>
  <si>
    <t>Odvoz suti a vybouraných hmot na skládku nebo meziskládku do 1 km se složením</t>
  </si>
  <si>
    <t>307339772</t>
  </si>
  <si>
    <t>12</t>
  </si>
  <si>
    <t>997013509</t>
  </si>
  <si>
    <t>Příplatek k odvozu suti a vybouraných hmot na skládku ZKD 1 km přes 1 km</t>
  </si>
  <si>
    <t>-893573517</t>
  </si>
  <si>
    <t>11,915*60</t>
  </si>
  <si>
    <t>13</t>
  </si>
  <si>
    <t>997013631</t>
  </si>
  <si>
    <t>Poplatek za uložení na skládce (skládkovné) stavebního odpadu směsného kód odpadu 17 09 04</t>
  </si>
  <si>
    <t>1875141851</t>
  </si>
  <si>
    <t>14</t>
  </si>
  <si>
    <t>997013645</t>
  </si>
  <si>
    <t>Poplatek za uložení na skládce (skládkovné) odpadu asfaltového bez dehtu kód odpadu 17 03 02</t>
  </si>
  <si>
    <t>-281738553</t>
  </si>
  <si>
    <t>998</t>
  </si>
  <si>
    <t>Přesun hmot</t>
  </si>
  <si>
    <t>998017001</t>
  </si>
  <si>
    <t>Přesun hmot s omezením mechanizace pro budovy v do 6 m</t>
  </si>
  <si>
    <t>549775963</t>
  </si>
  <si>
    <t>PSV</t>
  </si>
  <si>
    <t>Práce a dodávky PSV</t>
  </si>
  <si>
    <t>712</t>
  </si>
  <si>
    <t>Povlakové krytiny</t>
  </si>
  <si>
    <t>16</t>
  </si>
  <si>
    <t>712300922</t>
  </si>
  <si>
    <t>Provedení údržby povlakové krytiny do 10° NAIP přitavením</t>
  </si>
  <si>
    <t>-777475208</t>
  </si>
  <si>
    <t>plocha v místě závětrných lišt</t>
  </si>
  <si>
    <t>(14,53+14,92+7,62)*0,4</t>
  </si>
  <si>
    <t>plocha v místě úžlabí, nároží</t>
  </si>
  <si>
    <t>(14,53+14,92+8,67)*0,6</t>
  </si>
  <si>
    <t>plocha v místě vpustí a komínků odvětrání</t>
  </si>
  <si>
    <t>19*1</t>
  </si>
  <si>
    <t>plocha v místě oprav boulí</t>
  </si>
  <si>
    <t>(59,02+56,52+60,62+70,66)*0,2</t>
  </si>
  <si>
    <t>17</t>
  </si>
  <si>
    <t>M</t>
  </si>
  <si>
    <t>62855001</t>
  </si>
  <si>
    <t>pás asfaltový natavitelný modifikovaný SBS tl 4,0mm s vložkou z polyesterové rohože a spalitelnou PE fólií nebo jemnozrnným minerálním posypem na horním povrchu</t>
  </si>
  <si>
    <t>32</t>
  </si>
  <si>
    <t>1636520046</t>
  </si>
  <si>
    <t>106,064*1,2 'Přepočtené koeficientem množství</t>
  </si>
  <si>
    <t>18</t>
  </si>
  <si>
    <t>712310901</t>
  </si>
  <si>
    <t>Provedení údržby povlakové krytiny do 10° za studena nátěrem penetračním</t>
  </si>
  <si>
    <t>-317643231</t>
  </si>
  <si>
    <t>19</t>
  </si>
  <si>
    <t>11163150</t>
  </si>
  <si>
    <t>lak penetrační asfaltový</t>
  </si>
  <si>
    <t>-30735023</t>
  </si>
  <si>
    <t>106,064*0,00035 'Přepočtené koeficientem množství</t>
  </si>
  <si>
    <t>20</t>
  </si>
  <si>
    <t>712341591-R</t>
  </si>
  <si>
    <t>Prořezání a vyspravení boulí ve stávající živičné hydroizolaci</t>
  </si>
  <si>
    <t>-35401311</t>
  </si>
  <si>
    <t>předpoklad 20% z celkové plochy, tl.živičné izolace cca 20mm</t>
  </si>
  <si>
    <t>712341592-R</t>
  </si>
  <si>
    <t>Vyřezání a odstranění stávající asfaltové krytiny v pásu v místě závětrných lišt, vyrovnání do plochy</t>
  </si>
  <si>
    <t>-1787930187</t>
  </si>
  <si>
    <t>předpokládaná tl.krytiny 20mm</t>
  </si>
  <si>
    <t>14,53+14,92+7,62</t>
  </si>
  <si>
    <t>22</t>
  </si>
  <si>
    <t>712341593-R</t>
  </si>
  <si>
    <t>Vyřezání a odstranění stávající asfaltové krytiny v pásu v místě nároží, úžlabí a vpusti, vyrovnání do plochy</t>
  </si>
  <si>
    <t>-957646706</t>
  </si>
  <si>
    <t>14,53+14,92+8,67</t>
  </si>
  <si>
    <t>23</t>
  </si>
  <si>
    <t>712361705</t>
  </si>
  <si>
    <t>Provedení povlakové krytiny střech do 10° fólií lepenou se svařovanými spoji</t>
  </si>
  <si>
    <t>1108552308</t>
  </si>
  <si>
    <t>59,02+56,52+60,62+70,66</t>
  </si>
  <si>
    <t>24</t>
  </si>
  <si>
    <t>28342411</t>
  </si>
  <si>
    <t>fólie hydroizolační střešní mPVC s nakašírovaným PES rounem určená k lepení tl 1,5mm (účinná tloušťka)</t>
  </si>
  <si>
    <t>1966179682</t>
  </si>
  <si>
    <t>(14,53+14,92+7,62)*(0,1+0,2+0,1)</t>
  </si>
  <si>
    <t>(4,74+4,92+5,86+3,89+4,06+4,06+3,89+2,05+6,25)*0,15</t>
  </si>
  <si>
    <t>267,606*1,2 'Přepočtené koeficientem množství</t>
  </si>
  <si>
    <t>25</t>
  </si>
  <si>
    <t>712363005</t>
  </si>
  <si>
    <t>Provedení povlakové krytiny střech do 10° navařením fólie PVC na oplechování v plné ploše</t>
  </si>
  <si>
    <t>-1515588670</t>
  </si>
  <si>
    <t>(14,53+14,92+7,62)*0,1</t>
  </si>
  <si>
    <t>26</t>
  </si>
  <si>
    <t>712363103</t>
  </si>
  <si>
    <t>Provedení povlakové krytiny střech do 10° ukotvení fólie talířovou hmoždinkou do betonu nebo ŽB</t>
  </si>
  <si>
    <t>kus</t>
  </si>
  <si>
    <t>-955677099</t>
  </si>
  <si>
    <t>1400</t>
  </si>
  <si>
    <t>27</t>
  </si>
  <si>
    <t>56280141</t>
  </si>
  <si>
    <t>hmoždinka teleskopická pro kotvení povlakových hydroizolací dl 105mm využitelná dl 90mm</t>
  </si>
  <si>
    <t>-1638088074</t>
  </si>
  <si>
    <t>1400*1,01 'Přepočtené koeficientem množství</t>
  </si>
  <si>
    <t>28</t>
  </si>
  <si>
    <t>712363115</t>
  </si>
  <si>
    <t>Provedení povlakové krytiny střech do 10° zaizolování prostupů kruhového průřezu D do 300 mm</t>
  </si>
  <si>
    <t>-1399219084</t>
  </si>
  <si>
    <t>29</t>
  </si>
  <si>
    <t>28342013</t>
  </si>
  <si>
    <t>manžeta těsnící pro prostupy hydroizolací z PVC uzavřená kruhová vnitřní průměr 90-114</t>
  </si>
  <si>
    <t>697045348</t>
  </si>
  <si>
    <t>30</t>
  </si>
  <si>
    <t>712363116</t>
  </si>
  <si>
    <t>Provedení povlakové krytiny střech do 10° zaizolování prostupů kruhového průřezu D přes 300 do 500 mm</t>
  </si>
  <si>
    <t>-1886284706</t>
  </si>
  <si>
    <t>31</t>
  </si>
  <si>
    <t>28322058</t>
  </si>
  <si>
    <t>fólie hydroizolační střešní mPVC nevyztužená, určená na detaily tl 1,5mm</t>
  </si>
  <si>
    <t>-2093244839</t>
  </si>
  <si>
    <t>2*0,88 'Přepočtené koeficientem množství</t>
  </si>
  <si>
    <t>712363122</t>
  </si>
  <si>
    <t>Provedení povlakové krytiny střech do 10° provedení rohů a koutů navařením izolačních tvarovek</t>
  </si>
  <si>
    <t>358327133</t>
  </si>
  <si>
    <t>33</t>
  </si>
  <si>
    <t>28322070</t>
  </si>
  <si>
    <t>roh vnitřní pro střešní fólie mPVC šedé</t>
  </si>
  <si>
    <t>-1314262627</t>
  </si>
  <si>
    <t>34</t>
  </si>
  <si>
    <t>28322071</t>
  </si>
  <si>
    <t>roh vnější pro střešní fólie mPVC šedá</t>
  </si>
  <si>
    <t>-1001046995</t>
  </si>
  <si>
    <t>35</t>
  </si>
  <si>
    <t>712363352</t>
  </si>
  <si>
    <t>Povlakové krytiny střech do 10° z tvarovaných poplastovaných lišt délky 2 m koutová lišta vnitřní rš 100 mm</t>
  </si>
  <si>
    <t>-102540717</t>
  </si>
  <si>
    <t>36</t>
  </si>
  <si>
    <t>712363353</t>
  </si>
  <si>
    <t>Povlakové krytiny střech do 10° z tvarovaných poplastovaných lišt délky 2 m koutová lišta vnější rš 100 mm</t>
  </si>
  <si>
    <t>-570846284</t>
  </si>
  <si>
    <t>37</t>
  </si>
  <si>
    <t>712363354</t>
  </si>
  <si>
    <t>Povlakové krytiny střech do 10° z tvarovaných poplastovaných lišt délky 2 m stěnová lišta vyhnutá rš 70 mm</t>
  </si>
  <si>
    <t>-62215512</t>
  </si>
  <si>
    <t>38</t>
  </si>
  <si>
    <t>712363359</t>
  </si>
  <si>
    <t>Povlakové krytiny střech do 10° z tvarovaných poplastovaných lišt délky 2 m závětrná lišta rš 300 mm</t>
  </si>
  <si>
    <t>-780422141</t>
  </si>
  <si>
    <t>39</t>
  </si>
  <si>
    <t>712363369</t>
  </si>
  <si>
    <t>Povlakové krytiny střech do 10° z tvarovaných poplastovaných lišt délky 2 m příklopná lišta rš 100 mm</t>
  </si>
  <si>
    <t>-1166196520</t>
  </si>
  <si>
    <t>40</t>
  </si>
  <si>
    <t>712391171</t>
  </si>
  <si>
    <t>Provedení povlakové krytiny střech do 10° podkladní textilní vrstvy</t>
  </si>
  <si>
    <t>1326166443</t>
  </si>
  <si>
    <t>41</t>
  </si>
  <si>
    <t>69311175</t>
  </si>
  <si>
    <t>geotextilie PP s ÚV stabilizací 500g/m2</t>
  </si>
  <si>
    <t>-1659992912</t>
  </si>
  <si>
    <t>246,82*1,155 'Přepočtené koeficientem množství</t>
  </si>
  <si>
    <t>42</t>
  </si>
  <si>
    <t>712831101</t>
  </si>
  <si>
    <t>Provedení povlakové krytiny vytažením na konstrukce pásy na sucho AIP, NAIP nebo tkaninou</t>
  </si>
  <si>
    <t>1147675521</t>
  </si>
  <si>
    <t>43</t>
  </si>
  <si>
    <t>69311172</t>
  </si>
  <si>
    <t>geotextilie PP s ÚV stabilizací 300g/m2</t>
  </si>
  <si>
    <t>-1993135052</t>
  </si>
  <si>
    <t>20,786*1,2 'Přepočtené koeficientem množství</t>
  </si>
  <si>
    <t>44</t>
  </si>
  <si>
    <t>712861705</t>
  </si>
  <si>
    <t>Provedení povlakové krytiny vytažením na konstrukce fólií lepenou se svařovanými spoji</t>
  </si>
  <si>
    <t>-1837543586</t>
  </si>
  <si>
    <t>45</t>
  </si>
  <si>
    <t>712861780-R</t>
  </si>
  <si>
    <t>Přířez střešní folie 200x200mm podklad pro podpěru vedení hromosvodu</t>
  </si>
  <si>
    <t>-1686837683</t>
  </si>
  <si>
    <t>46</t>
  </si>
  <si>
    <t>998712101</t>
  </si>
  <si>
    <t>Přesun hmot tonážní tonážní pro krytiny povlakové v objektech v do 6 m</t>
  </si>
  <si>
    <t>-832781789</t>
  </si>
  <si>
    <t>47</t>
  </si>
  <si>
    <t>998712181</t>
  </si>
  <si>
    <t>Příplatek k přesunu hmot tonážní 712 prováděný bez použití mechanizace</t>
  </si>
  <si>
    <t>-411031521</t>
  </si>
  <si>
    <t>713</t>
  </si>
  <si>
    <t>Izolace tepelné</t>
  </si>
  <si>
    <t>48</t>
  </si>
  <si>
    <t>713141212</t>
  </si>
  <si>
    <t>Montáž izolace tepelné střech plochých lepené nízkoexpanzní (PUR) pěnou atikový klín</t>
  </si>
  <si>
    <t>520209961</t>
  </si>
  <si>
    <t>14,53+14,92+7,6</t>
  </si>
  <si>
    <t>49</t>
  </si>
  <si>
    <t>63152006</t>
  </si>
  <si>
    <t>klín atikový přechodný minerální plochých střech tl 60x60mm</t>
  </si>
  <si>
    <t>-2136173178</t>
  </si>
  <si>
    <t>37,05*1,05 'Přepočtené koeficientem množství</t>
  </si>
  <si>
    <t>50</t>
  </si>
  <si>
    <t>998713101</t>
  </si>
  <si>
    <t>Přesun hmot tonážní pro izolace tepelné v objektech v do 6 m</t>
  </si>
  <si>
    <t>46326590</t>
  </si>
  <si>
    <t>51</t>
  </si>
  <si>
    <t>998713181</t>
  </si>
  <si>
    <t>Příplatek k přesunu hmot tonážní 713 prováděný bez použití mechanizace</t>
  </si>
  <si>
    <t>-2039806048</t>
  </si>
  <si>
    <t>721</t>
  </si>
  <si>
    <t>Zdravotechnika - vnitřní kanalizace</t>
  </si>
  <si>
    <t>52</t>
  </si>
  <si>
    <t>721210823</t>
  </si>
  <si>
    <t>Demontáž vpustí střešních DN 125</t>
  </si>
  <si>
    <t>1452673212</t>
  </si>
  <si>
    <t>demontáž vpusti s vyřezáním asfaltové krytiny</t>
  </si>
  <si>
    <t>53</t>
  </si>
  <si>
    <t>721210825-R</t>
  </si>
  <si>
    <t>Demontáž odvětrání kanalizace a vzduchotechniky, vyřezání z asfaltové krytiny</t>
  </si>
  <si>
    <t>928974266</t>
  </si>
  <si>
    <t>54</t>
  </si>
  <si>
    <t>721210891-R</t>
  </si>
  <si>
    <t>Vybourání potrubí střešních vpustí, odvětrání kanalizace a vzduchotecniky pod strop posledního podlaží</t>
  </si>
  <si>
    <t>1811368644</t>
  </si>
  <si>
    <t>55</t>
  </si>
  <si>
    <t>721210892-R</t>
  </si>
  <si>
    <t>Úprava napojení střešních vpustí, odvětrání kanalizace a vzduchotechniky včetně dodávky potrubí, betonáž</t>
  </si>
  <si>
    <t>1969239345</t>
  </si>
  <si>
    <t>56</t>
  </si>
  <si>
    <t>721233112</t>
  </si>
  <si>
    <t>Střešní vtok polypropylen PP pro ploché střechy svislý odtok DN 110</t>
  </si>
  <si>
    <t>1305188322</t>
  </si>
  <si>
    <t>57</t>
  </si>
  <si>
    <t>721273153</t>
  </si>
  <si>
    <t>Hlavice ventilační polypropylen PP DN 110</t>
  </si>
  <si>
    <t>-239431506</t>
  </si>
  <si>
    <t>58</t>
  </si>
  <si>
    <t>998721101</t>
  </si>
  <si>
    <t>Přesun hmot tonážní pro vnitřní kanalizace v objektech v do 6 m</t>
  </si>
  <si>
    <t>-1633330773</t>
  </si>
  <si>
    <t>59</t>
  </si>
  <si>
    <t>998721181</t>
  </si>
  <si>
    <t>Příplatek k přesunu hmot tonážní 721 prováděný bez použití mechanizace</t>
  </si>
  <si>
    <t>-665551182</t>
  </si>
  <si>
    <t>762</t>
  </si>
  <si>
    <t>Konstrukce tesařské</t>
  </si>
  <si>
    <t>60</t>
  </si>
  <si>
    <t>762361311</t>
  </si>
  <si>
    <t>Konstrukční a vyrovnávací vrstva pod klempířské prvky (atiky) z desek dřevoštěpkových tl 18 mm</t>
  </si>
  <si>
    <t>-46289531</t>
  </si>
  <si>
    <t>vytvoření atikového pásu, spád horní plochy na střešní krytinu</t>
  </si>
  <si>
    <t>(14,53+14,92+7,6)*(0,15+0,2+0,15)</t>
  </si>
  <si>
    <t>61</t>
  </si>
  <si>
    <t>762361394-R</t>
  </si>
  <si>
    <t>Osazení hranolů dřevěných podkladních 100x50mm, impregnovaných, mechanicky kotvených, zajištění spádu</t>
  </si>
  <si>
    <t>-617942380</t>
  </si>
  <si>
    <t>(14,53+14,92+7,6)*2</t>
  </si>
  <si>
    <t>62</t>
  </si>
  <si>
    <t>998762101</t>
  </si>
  <si>
    <t>Přesun hmot tonážní pro kce tesařské v objektech v do 6 m</t>
  </si>
  <si>
    <t>-1015230859</t>
  </si>
  <si>
    <t>63</t>
  </si>
  <si>
    <t>998762181</t>
  </si>
  <si>
    <t>Příplatek k přesunu hmot tonážní 762 prováděný bez použití mechanizace</t>
  </si>
  <si>
    <t>-296334418</t>
  </si>
  <si>
    <t>764</t>
  </si>
  <si>
    <t>Konstrukce klempířské</t>
  </si>
  <si>
    <t>64</t>
  </si>
  <si>
    <t>764002801</t>
  </si>
  <si>
    <t>Demontáž závětrné lišty do suti</t>
  </si>
  <si>
    <t>1262448036</t>
  </si>
  <si>
    <t>demontáž závětrné lišty napojené na plochu asfaltové  krytiny</t>
  </si>
  <si>
    <t>65</t>
  </si>
  <si>
    <t>764002851</t>
  </si>
  <si>
    <t>Demontáž oplechování parapetů do suti</t>
  </si>
  <si>
    <t>-2052321834</t>
  </si>
  <si>
    <t>66</t>
  </si>
  <si>
    <t>764002871</t>
  </si>
  <si>
    <t>Demontáž lemování zdí do suti</t>
  </si>
  <si>
    <t>940853672</t>
  </si>
  <si>
    <t>demontáž oplechování zdí - napojení na vedlejší objekty</t>
  </si>
  <si>
    <t>67</t>
  </si>
  <si>
    <t>764011613</t>
  </si>
  <si>
    <t>Podkladní plech z Pz s upraveným povrchem rš 250 mm</t>
  </si>
  <si>
    <t>574914171</t>
  </si>
  <si>
    <t>68</t>
  </si>
  <si>
    <t>764216604</t>
  </si>
  <si>
    <t>Oplechování rovných parapetů mechanicky kotvené z Pz s povrchovou úpravou rš 330 mm</t>
  </si>
  <si>
    <t>1455841880</t>
  </si>
  <si>
    <t>69</t>
  </si>
  <si>
    <t>998764101</t>
  </si>
  <si>
    <t>Přesun hmot tonážní pro konstrukce klempířské v objektech v do 6 m</t>
  </si>
  <si>
    <t>-636773366</t>
  </si>
  <si>
    <t>70</t>
  </si>
  <si>
    <t>998764181</t>
  </si>
  <si>
    <t>Příplatek k přesunu hmot tonážní 764 prováděný bez použití mechanizace</t>
  </si>
  <si>
    <t>1011259476</t>
  </si>
  <si>
    <t>SO02 - Střecha - tělocvična</t>
  </si>
  <si>
    <t>M - Práce a dodávky M</t>
  </si>
  <si>
    <t xml:space="preserve">    21-M - Elektromontáže</t>
  </si>
  <si>
    <t>VRN - Vedlejší rozpočtové náklady</t>
  </si>
  <si>
    <t>693114568</t>
  </si>
  <si>
    <t>(15+15+25+9)*8</t>
  </si>
  <si>
    <t>16*3</t>
  </si>
  <si>
    <t>2139645552</t>
  </si>
  <si>
    <t>560*30</t>
  </si>
  <si>
    <t>2046566303</t>
  </si>
  <si>
    <t>962042320</t>
  </si>
  <si>
    <t>Bourání zdiva nadzákladového z betonu prostého do 1 m3</t>
  </si>
  <si>
    <t>-257989510</t>
  </si>
  <si>
    <t>vybourání podkladu oplechování okapového žlabu</t>
  </si>
  <si>
    <t>0,12*0,2*24,7</t>
  </si>
  <si>
    <t>968045110-R</t>
  </si>
  <si>
    <t>Demontáž podkladní konstrukce oplechování střechy výšky do 1,5m</t>
  </si>
  <si>
    <t>45966454</t>
  </si>
  <si>
    <t>demontáž podkladní konstrukce šikmin oplechování střechy včetně roštu</t>
  </si>
  <si>
    <t>24,7*2+14,2*2</t>
  </si>
  <si>
    <t>997013152</t>
  </si>
  <si>
    <t>Vnitrostaveništní doprava suti a vybouraných hmot pro budovy v přes 6 do 9 m s omezením mechanizace</t>
  </si>
  <si>
    <t>-1612390697</t>
  </si>
  <si>
    <t>-1916504518</t>
  </si>
  <si>
    <t>1167843295</t>
  </si>
  <si>
    <t>6,968*60</t>
  </si>
  <si>
    <t>-1897140968</t>
  </si>
  <si>
    <t>-1686028486</t>
  </si>
  <si>
    <t>1872517314</t>
  </si>
  <si>
    <t>12,4*2*0,4</t>
  </si>
  <si>
    <t>plocha v místě nároží</t>
  </si>
  <si>
    <t>24,46*0,6</t>
  </si>
  <si>
    <t>plocha v místě atikového pásu</t>
  </si>
  <si>
    <t>301,51*0,2</t>
  </si>
  <si>
    <t>-915979662</t>
  </si>
  <si>
    <t>99,574*1,2 'Přepočtené koeficientem množství</t>
  </si>
  <si>
    <t>876237298</t>
  </si>
  <si>
    <t>-2077051987</t>
  </si>
  <si>
    <t>99,574*0,00035 'Přepočtené koeficientem množství</t>
  </si>
  <si>
    <t>1144472377</t>
  </si>
  <si>
    <t>717351991</t>
  </si>
  <si>
    <t>301,51</t>
  </si>
  <si>
    <t>-1047588643</t>
  </si>
  <si>
    <t>301,51*1,2 'Přepočtené koeficientem množství</t>
  </si>
  <si>
    <t>705480127</t>
  </si>
  <si>
    <t>(24,46+12,4)*2*0,2</t>
  </si>
  <si>
    <t>-2121691451</t>
  </si>
  <si>
    <t>1800</t>
  </si>
  <si>
    <t>-749846223</t>
  </si>
  <si>
    <t>1800*1,01 'Přepočtené koeficientem množství</t>
  </si>
  <si>
    <t>712363384</t>
  </si>
  <si>
    <t>Povlakové krytiny střech do 10° z tvarovaných poplastovaných lišt pro profily atypické výroby o větší rš</t>
  </si>
  <si>
    <t>282218208</t>
  </si>
  <si>
    <t>lišta v místě spoje rozdílné krytiny</t>
  </si>
  <si>
    <t>(14,2+24,7)*2*0,3</t>
  </si>
  <si>
    <t>-1245586853</t>
  </si>
  <si>
    <t>1444285257</t>
  </si>
  <si>
    <t>301,51*1,155 'Přepočtené koeficientem množství</t>
  </si>
  <si>
    <t>264992931</t>
  </si>
  <si>
    <t>998712102</t>
  </si>
  <si>
    <t>Přesun hmot tonážní tonážní pro krytiny povlakové v objektech v přes 6 do 12 m</t>
  </si>
  <si>
    <t>501799853</t>
  </si>
  <si>
    <t>-1501046900</t>
  </si>
  <si>
    <t>762083122</t>
  </si>
  <si>
    <t>Impregnace řeziva proti dřevokaznému hmyzu, houbám a plísním máčením třída ohrožení 3 a 4</t>
  </si>
  <si>
    <t>-1326312208</t>
  </si>
  <si>
    <t>2,826</t>
  </si>
  <si>
    <t>762332131</t>
  </si>
  <si>
    <t>Montáž vázaných kcí krovů pravidelných z hraněného řeziva průřezové pl do 120 cm2</t>
  </si>
  <si>
    <t>242054327</t>
  </si>
  <si>
    <t xml:space="preserve">podkladní konstrukce pod bednění šikmin </t>
  </si>
  <si>
    <t>24,7*2*2</t>
  </si>
  <si>
    <t>1,6*35*2</t>
  </si>
  <si>
    <t>14,2*2*2</t>
  </si>
  <si>
    <t>(0,79+1,55)/2*20*2</t>
  </si>
  <si>
    <t>60512125</t>
  </si>
  <si>
    <t>hranol stavební řezivo průřezu do 120cm2 do dl 6m</t>
  </si>
  <si>
    <t>-1179686941</t>
  </si>
  <si>
    <t>24,7*2*2*0,1*0,1</t>
  </si>
  <si>
    <t>1,6*35*2*0,08*0,1</t>
  </si>
  <si>
    <t>14,2*2*2*0,1*0,1</t>
  </si>
  <si>
    <t>(0,79+1,55)/2*20*2*0,08*0,1</t>
  </si>
  <si>
    <t>762341024</t>
  </si>
  <si>
    <t>Bednění střech rovných sklon do 60° z desek OSB tl 18 mm na pero a drážku šroubovaných na krokve</t>
  </si>
  <si>
    <t>1293241318</t>
  </si>
  <si>
    <t>bednění šikmin na podkladní dřevěnou konstrukci</t>
  </si>
  <si>
    <t>24,7*1,55</t>
  </si>
  <si>
    <t>24,7*1,24</t>
  </si>
  <si>
    <t>14,2*((0,79+1,55)/2)*2</t>
  </si>
  <si>
    <t>762395000</t>
  </si>
  <si>
    <t>Spojovací prostředky krovů, bednění, laťování, nadstřešních konstrukcí</t>
  </si>
  <si>
    <t>-1834341363</t>
  </si>
  <si>
    <t>998762102</t>
  </si>
  <si>
    <t>Přesun hmot tonážní pro kce tesařské v objektech v přes 6 do 12 m</t>
  </si>
  <si>
    <t>579654302</t>
  </si>
  <si>
    <t>-1870604248</t>
  </si>
  <si>
    <t>764001821</t>
  </si>
  <si>
    <t>Demontáž krytiny ze svitků nebo tabulí do suti</t>
  </si>
  <si>
    <t>619557071</t>
  </si>
  <si>
    <t>oplechování šikmin střechy, okapnice, žlabů</t>
  </si>
  <si>
    <t>14,2*(0,035+0,07+((0,7+1,3)/2))*2</t>
  </si>
  <si>
    <t>24,7*(0,035+0,35+0,25+0,12+0,2+0,54+0,7)</t>
  </si>
  <si>
    <t>24,7*(0,035+0,35+1,48+0,1)</t>
  </si>
  <si>
    <t>764002414</t>
  </si>
  <si>
    <t>Montáž strukturované oddělovací rohože jakkékoliv rš</t>
  </si>
  <si>
    <t>-289138929</t>
  </si>
  <si>
    <t>podklad pod střešní krytinu šikmin</t>
  </si>
  <si>
    <t>28329048</t>
  </si>
  <si>
    <t xml:space="preserve">páska pro překrytí spojů fólií </t>
  </si>
  <si>
    <t>-214364353</t>
  </si>
  <si>
    <t>28329223</t>
  </si>
  <si>
    <t>fólie difuzně propustné s nakašírovanou strukturovanou rohoží pod hladkou plechovou krytinu</t>
  </si>
  <si>
    <t>31602109</t>
  </si>
  <si>
    <t>102,141*1,15 'Přepočtené koeficientem množství</t>
  </si>
  <si>
    <t>-2126885559</t>
  </si>
  <si>
    <t>12,4*2</t>
  </si>
  <si>
    <t>764002811</t>
  </si>
  <si>
    <t>Demontáž okapového plechu do suti v krytině povlakové</t>
  </si>
  <si>
    <t>-275526697</t>
  </si>
  <si>
    <t>24,7*2</t>
  </si>
  <si>
    <t>764002841</t>
  </si>
  <si>
    <t>Demontáž oplechování horních ploch zdí a nadezdívek do suti</t>
  </si>
  <si>
    <t>2068063504</t>
  </si>
  <si>
    <t>atikový pás</t>
  </si>
  <si>
    <t>24,7</t>
  </si>
  <si>
    <t>764004831</t>
  </si>
  <si>
    <t>Demontáž mezistřešního nebo zaatikového žlabu do suti</t>
  </si>
  <si>
    <t>1923227103</t>
  </si>
  <si>
    <t>764004861</t>
  </si>
  <si>
    <t>Demontáž svodu do suti</t>
  </si>
  <si>
    <t>1604221252</t>
  </si>
  <si>
    <t>8+6</t>
  </si>
  <si>
    <t>764021403</t>
  </si>
  <si>
    <t>Podkladní plech z Al plechu rš 250 mm</t>
  </si>
  <si>
    <t>689631001</t>
  </si>
  <si>
    <t>24,5*2+12,4*2</t>
  </si>
  <si>
    <t>764121415</t>
  </si>
  <si>
    <t>Krytina střechy rovné drážkováním ze svitků z Al plechu rš 670 mm sklonu přes 60°</t>
  </si>
  <si>
    <t>501767788</t>
  </si>
  <si>
    <t>střešní krytina šikmin</t>
  </si>
  <si>
    <t>764222403</t>
  </si>
  <si>
    <t>Oplechování štítu závětrnou lištou z Al plechu rš 250 mm</t>
  </si>
  <si>
    <t>168771874</t>
  </si>
  <si>
    <t>764222432</t>
  </si>
  <si>
    <t>Oplechování rovné okapové hrany z Al plechu rš 200 mm</t>
  </si>
  <si>
    <t>-231236747</t>
  </si>
  <si>
    <t>764521404</t>
  </si>
  <si>
    <t>Žlab podokapní půlkruhový z Al plechu rš 330 mm</t>
  </si>
  <si>
    <t>-1937118477</t>
  </si>
  <si>
    <t>764521444</t>
  </si>
  <si>
    <t>Kotlík oválný (trychtýřový) pro podokapní žlaby z Al plechu 330/100 mm</t>
  </si>
  <si>
    <t>-2121572550</t>
  </si>
  <si>
    <t>998764102</t>
  </si>
  <si>
    <t>Přesun hmot tonážní pro konstrukce klempířské v objektech v přes 6 do 12 m</t>
  </si>
  <si>
    <t>-43652632</t>
  </si>
  <si>
    <t>990484448</t>
  </si>
  <si>
    <t>Práce a dodávky M</t>
  </si>
  <si>
    <t>21-M</t>
  </si>
  <si>
    <t>Elektromontáže</t>
  </si>
  <si>
    <t>210293008-R</t>
  </si>
  <si>
    <t xml:space="preserve">Demontáž a zpětná montáž hromosvodu střechy a stěn, nové kotvení, předpoklad výměny vedení z 80%,  revize </t>
  </si>
  <si>
    <t>soub</t>
  </si>
  <si>
    <t>-1288441293</t>
  </si>
  <si>
    <t>hromosvod na spojovací krček a tělocvičnu</t>
  </si>
  <si>
    <t>VRN</t>
  </si>
  <si>
    <t>Vedlejší rozpočtové náklady</t>
  </si>
  <si>
    <t>045002029-R</t>
  </si>
  <si>
    <t>Vedlejší rozpočtové náklady, zařízení staveniště, náklady spojené s požadavky koorinátora BOZP, zabezpečení vedení elektroinstalace při stavbě lešení, zajištění staveniště při provozu objektu, doprava apod.</t>
  </si>
  <si>
    <t>1024</t>
  </si>
  <si>
    <t>-1463712503</t>
  </si>
  <si>
    <t>VRN pro střechu spojovacího krčku a tělocvičny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</si>
</sst>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2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0" xfId="0" applyFont="1" applyFill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>
      <alignment horizontal="center" vertical="center"/>
    </xf>
    <xf numFmtId="49" fontId="35" fillId="0" borderId="22" xfId="0" applyNumberFormat="1" applyFont="1" applyBorder="1" applyAlignment="1">
      <alignment horizontal="left" vertical="center" wrapText="1"/>
    </xf>
    <xf numFmtId="0" fontId="35" fillId="0" borderId="22" xfId="0" applyFont="1" applyBorder="1" applyAlignment="1">
      <alignment horizontal="left" vertical="center" wrapText="1"/>
    </xf>
    <xf numFmtId="0" fontId="35" fillId="0" borderId="22" xfId="0" applyFont="1" applyBorder="1" applyAlignment="1">
      <alignment horizontal="center" vertical="center" wrapText="1"/>
    </xf>
    <xf numFmtId="167" fontId="35" fillId="0" borderId="22" xfId="0" applyNumberFormat="1" applyFont="1" applyBorder="1" applyAlignment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>
      <alignment vertical="center"/>
    </xf>
    <xf numFmtId="0" fontId="36" fillId="0" borderId="22" xfId="0" applyFont="1" applyBorder="1" applyAlignment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190"/>
      <c r="AS2" s="190"/>
      <c r="AT2" s="190"/>
      <c r="AU2" s="190"/>
      <c r="AV2" s="190"/>
      <c r="AW2" s="190"/>
      <c r="AX2" s="190"/>
      <c r="AY2" s="190"/>
      <c r="AZ2" s="190"/>
      <c r="BA2" s="190"/>
      <c r="BB2" s="190"/>
      <c r="BC2" s="190"/>
      <c r="BD2" s="190"/>
      <c r="BE2" s="190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189" t="s">
        <v>14</v>
      </c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190"/>
      <c r="AG5" s="190"/>
      <c r="AH5" s="190"/>
      <c r="AI5" s="190"/>
      <c r="AJ5" s="190"/>
      <c r="AK5" s="190"/>
      <c r="AL5" s="190"/>
      <c r="AM5" s="190"/>
      <c r="AN5" s="190"/>
      <c r="AO5" s="190"/>
      <c r="AR5" s="19"/>
      <c r="BE5" s="186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191" t="s">
        <v>17</v>
      </c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0"/>
      <c r="AC6" s="190"/>
      <c r="AD6" s="190"/>
      <c r="AE6" s="190"/>
      <c r="AF6" s="190"/>
      <c r="AG6" s="190"/>
      <c r="AH6" s="190"/>
      <c r="AI6" s="190"/>
      <c r="AJ6" s="190"/>
      <c r="AK6" s="190"/>
      <c r="AL6" s="190"/>
      <c r="AM6" s="190"/>
      <c r="AN6" s="190"/>
      <c r="AO6" s="190"/>
      <c r="AR6" s="19"/>
      <c r="BE6" s="187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87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187"/>
      <c r="BS8" s="16" t="s">
        <v>6</v>
      </c>
    </row>
    <row r="9" spans="1:74" ht="14.45" customHeight="1">
      <c r="B9" s="19"/>
      <c r="AR9" s="19"/>
      <c r="BE9" s="187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1</v>
      </c>
      <c r="AR10" s="19"/>
      <c r="BE10" s="187"/>
      <c r="BS10" s="16" t="s">
        <v>6</v>
      </c>
    </row>
    <row r="11" spans="1:74" ht="18.399999999999999" customHeight="1">
      <c r="B11" s="19"/>
      <c r="E11" s="24" t="s">
        <v>26</v>
      </c>
      <c r="AK11" s="26" t="s">
        <v>27</v>
      </c>
      <c r="AN11" s="24" t="s">
        <v>1</v>
      </c>
      <c r="AR11" s="19"/>
      <c r="BE11" s="187"/>
      <c r="BS11" s="16" t="s">
        <v>6</v>
      </c>
    </row>
    <row r="12" spans="1:74" ht="6.95" customHeight="1">
      <c r="B12" s="19"/>
      <c r="AR12" s="19"/>
      <c r="BE12" s="187"/>
      <c r="BS12" s="16" t="s">
        <v>6</v>
      </c>
    </row>
    <row r="13" spans="1:74" ht="12" customHeight="1">
      <c r="B13" s="19"/>
      <c r="D13" s="26" t="s">
        <v>28</v>
      </c>
      <c r="AK13" s="26" t="s">
        <v>25</v>
      </c>
      <c r="AN13" s="28" t="s">
        <v>29</v>
      </c>
      <c r="AR13" s="19"/>
      <c r="BE13" s="187"/>
      <c r="BS13" s="16" t="s">
        <v>6</v>
      </c>
    </row>
    <row r="14" spans="1:74" ht="12.75">
      <c r="B14" s="19"/>
      <c r="E14" s="192" t="s">
        <v>29</v>
      </c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3"/>
      <c r="U14" s="193"/>
      <c r="V14" s="193"/>
      <c r="W14" s="193"/>
      <c r="X14" s="193"/>
      <c r="Y14" s="193"/>
      <c r="Z14" s="193"/>
      <c r="AA14" s="193"/>
      <c r="AB14" s="193"/>
      <c r="AC14" s="193"/>
      <c r="AD14" s="193"/>
      <c r="AE14" s="193"/>
      <c r="AF14" s="193"/>
      <c r="AG14" s="193"/>
      <c r="AH14" s="193"/>
      <c r="AI14" s="193"/>
      <c r="AJ14" s="193"/>
      <c r="AK14" s="26" t="s">
        <v>27</v>
      </c>
      <c r="AN14" s="28" t="s">
        <v>29</v>
      </c>
      <c r="AR14" s="19"/>
      <c r="BE14" s="187"/>
      <c r="BS14" s="16" t="s">
        <v>6</v>
      </c>
    </row>
    <row r="15" spans="1:74" ht="6.95" customHeight="1">
      <c r="B15" s="19"/>
      <c r="AR15" s="19"/>
      <c r="BE15" s="187"/>
      <c r="BS15" s="16" t="s">
        <v>4</v>
      </c>
    </row>
    <row r="16" spans="1:74" ht="12" customHeight="1">
      <c r="B16" s="19"/>
      <c r="D16" s="26" t="s">
        <v>30</v>
      </c>
      <c r="AK16" s="26" t="s">
        <v>25</v>
      </c>
      <c r="AN16" s="24" t="s">
        <v>1</v>
      </c>
      <c r="AR16" s="19"/>
      <c r="BE16" s="187"/>
      <c r="BS16" s="16" t="s">
        <v>4</v>
      </c>
    </row>
    <row r="17" spans="2:71" ht="18.399999999999999" customHeight="1">
      <c r="B17" s="19"/>
      <c r="E17" s="24" t="s">
        <v>31</v>
      </c>
      <c r="AK17" s="26" t="s">
        <v>27</v>
      </c>
      <c r="AN17" s="24" t="s">
        <v>1</v>
      </c>
      <c r="AR17" s="19"/>
      <c r="BE17" s="187"/>
      <c r="BS17" s="16" t="s">
        <v>32</v>
      </c>
    </row>
    <row r="18" spans="2:71" ht="6.95" customHeight="1">
      <c r="B18" s="19"/>
      <c r="AR18" s="19"/>
      <c r="BE18" s="187"/>
      <c r="BS18" s="16" t="s">
        <v>6</v>
      </c>
    </row>
    <row r="19" spans="2:71" ht="12" customHeight="1">
      <c r="B19" s="19"/>
      <c r="D19" s="26" t="s">
        <v>33</v>
      </c>
      <c r="AK19" s="26" t="s">
        <v>25</v>
      </c>
      <c r="AN19" s="24" t="s">
        <v>1</v>
      </c>
      <c r="AR19" s="19"/>
      <c r="BE19" s="187"/>
      <c r="BS19" s="16" t="s">
        <v>6</v>
      </c>
    </row>
    <row r="20" spans="2:71" ht="18.399999999999999" customHeight="1">
      <c r="B20" s="19"/>
      <c r="E20" s="24" t="s">
        <v>31</v>
      </c>
      <c r="AK20" s="26" t="s">
        <v>27</v>
      </c>
      <c r="AN20" s="24" t="s">
        <v>1</v>
      </c>
      <c r="AR20" s="19"/>
      <c r="BE20" s="187"/>
      <c r="BS20" s="16" t="s">
        <v>32</v>
      </c>
    </row>
    <row r="21" spans="2:71" ht="6.95" customHeight="1">
      <c r="B21" s="19"/>
      <c r="AR21" s="19"/>
      <c r="BE21" s="187"/>
    </row>
    <row r="22" spans="2:71" ht="12" customHeight="1">
      <c r="B22" s="19"/>
      <c r="D22" s="26" t="s">
        <v>34</v>
      </c>
      <c r="AR22" s="19"/>
      <c r="BE22" s="187"/>
    </row>
    <row r="23" spans="2:71" ht="16.5" customHeight="1">
      <c r="B23" s="19"/>
      <c r="E23" s="194" t="s">
        <v>1</v>
      </c>
      <c r="F23" s="194"/>
      <c r="G23" s="194"/>
      <c r="H23" s="194"/>
      <c r="I23" s="194"/>
      <c r="J23" s="194"/>
      <c r="K23" s="194"/>
      <c r="L23" s="194"/>
      <c r="M23" s="194"/>
      <c r="N23" s="194"/>
      <c r="O23" s="194"/>
      <c r="P23" s="194"/>
      <c r="Q23" s="194"/>
      <c r="R23" s="194"/>
      <c r="S23" s="194"/>
      <c r="T23" s="194"/>
      <c r="U23" s="194"/>
      <c r="V23" s="194"/>
      <c r="W23" s="194"/>
      <c r="X23" s="194"/>
      <c r="Y23" s="194"/>
      <c r="Z23" s="194"/>
      <c r="AA23" s="194"/>
      <c r="AB23" s="194"/>
      <c r="AC23" s="194"/>
      <c r="AD23" s="194"/>
      <c r="AE23" s="194"/>
      <c r="AF23" s="194"/>
      <c r="AG23" s="194"/>
      <c r="AH23" s="194"/>
      <c r="AI23" s="194"/>
      <c r="AJ23" s="194"/>
      <c r="AK23" s="194"/>
      <c r="AL23" s="194"/>
      <c r="AM23" s="194"/>
      <c r="AN23" s="194"/>
      <c r="AR23" s="19"/>
      <c r="BE23" s="187"/>
    </row>
    <row r="24" spans="2:71" ht="6.95" customHeight="1">
      <c r="B24" s="19"/>
      <c r="AR24" s="19"/>
      <c r="BE24" s="187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87"/>
    </row>
    <row r="26" spans="2:71" s="1" customFormat="1" ht="25.9" customHeight="1">
      <c r="B26" s="31"/>
      <c r="D26" s="32" t="s">
        <v>35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95">
        <f>ROUND(AG94,2)</f>
        <v>0</v>
      </c>
      <c r="AL26" s="196"/>
      <c r="AM26" s="196"/>
      <c r="AN26" s="196"/>
      <c r="AO26" s="196"/>
      <c r="AR26" s="31"/>
      <c r="BE26" s="187"/>
    </row>
    <row r="27" spans="2:71" s="1" customFormat="1" ht="6.95" customHeight="1">
      <c r="B27" s="31"/>
      <c r="AR27" s="31"/>
      <c r="BE27" s="187"/>
    </row>
    <row r="28" spans="2:71" s="1" customFormat="1" ht="12.75">
      <c r="B28" s="31"/>
      <c r="L28" s="197" t="s">
        <v>36</v>
      </c>
      <c r="M28" s="197"/>
      <c r="N28" s="197"/>
      <c r="O28" s="197"/>
      <c r="P28" s="197"/>
      <c r="W28" s="197" t="s">
        <v>37</v>
      </c>
      <c r="X28" s="197"/>
      <c r="Y28" s="197"/>
      <c r="Z28" s="197"/>
      <c r="AA28" s="197"/>
      <c r="AB28" s="197"/>
      <c r="AC28" s="197"/>
      <c r="AD28" s="197"/>
      <c r="AE28" s="197"/>
      <c r="AK28" s="197" t="s">
        <v>38</v>
      </c>
      <c r="AL28" s="197"/>
      <c r="AM28" s="197"/>
      <c r="AN28" s="197"/>
      <c r="AO28" s="197"/>
      <c r="AR28" s="31"/>
      <c r="BE28" s="187"/>
    </row>
    <row r="29" spans="2:71" s="2" customFormat="1" ht="14.45" customHeight="1">
      <c r="B29" s="35"/>
      <c r="D29" s="26" t="s">
        <v>39</v>
      </c>
      <c r="F29" s="26" t="s">
        <v>40</v>
      </c>
      <c r="L29" s="200">
        <v>0.21</v>
      </c>
      <c r="M29" s="199"/>
      <c r="N29" s="199"/>
      <c r="O29" s="199"/>
      <c r="P29" s="199"/>
      <c r="W29" s="198">
        <f>ROUND(AZ94, 2)</f>
        <v>0</v>
      </c>
      <c r="X29" s="199"/>
      <c r="Y29" s="199"/>
      <c r="Z29" s="199"/>
      <c r="AA29" s="199"/>
      <c r="AB29" s="199"/>
      <c r="AC29" s="199"/>
      <c r="AD29" s="199"/>
      <c r="AE29" s="199"/>
      <c r="AK29" s="198">
        <f>ROUND(AV94, 2)</f>
        <v>0</v>
      </c>
      <c r="AL29" s="199"/>
      <c r="AM29" s="199"/>
      <c r="AN29" s="199"/>
      <c r="AO29" s="199"/>
      <c r="AR29" s="35"/>
      <c r="BE29" s="188"/>
    </row>
    <row r="30" spans="2:71" s="2" customFormat="1" ht="14.45" customHeight="1">
      <c r="B30" s="35"/>
      <c r="F30" s="26" t="s">
        <v>41</v>
      </c>
      <c r="L30" s="200">
        <v>0.15</v>
      </c>
      <c r="M30" s="199"/>
      <c r="N30" s="199"/>
      <c r="O30" s="199"/>
      <c r="P30" s="199"/>
      <c r="W30" s="198">
        <f>ROUND(BA94, 2)</f>
        <v>0</v>
      </c>
      <c r="X30" s="199"/>
      <c r="Y30" s="199"/>
      <c r="Z30" s="199"/>
      <c r="AA30" s="199"/>
      <c r="AB30" s="199"/>
      <c r="AC30" s="199"/>
      <c r="AD30" s="199"/>
      <c r="AE30" s="199"/>
      <c r="AK30" s="198">
        <f>ROUND(AW94, 2)</f>
        <v>0</v>
      </c>
      <c r="AL30" s="199"/>
      <c r="AM30" s="199"/>
      <c r="AN30" s="199"/>
      <c r="AO30" s="199"/>
      <c r="AR30" s="35"/>
      <c r="BE30" s="188"/>
    </row>
    <row r="31" spans="2:71" s="2" customFormat="1" ht="14.45" hidden="1" customHeight="1">
      <c r="B31" s="35"/>
      <c r="F31" s="26" t="s">
        <v>42</v>
      </c>
      <c r="L31" s="200">
        <v>0.21</v>
      </c>
      <c r="M31" s="199"/>
      <c r="N31" s="199"/>
      <c r="O31" s="199"/>
      <c r="P31" s="199"/>
      <c r="W31" s="198">
        <f>ROUND(BB94, 2)</f>
        <v>0</v>
      </c>
      <c r="X31" s="199"/>
      <c r="Y31" s="199"/>
      <c r="Z31" s="199"/>
      <c r="AA31" s="199"/>
      <c r="AB31" s="199"/>
      <c r="AC31" s="199"/>
      <c r="AD31" s="199"/>
      <c r="AE31" s="199"/>
      <c r="AK31" s="198">
        <v>0</v>
      </c>
      <c r="AL31" s="199"/>
      <c r="AM31" s="199"/>
      <c r="AN31" s="199"/>
      <c r="AO31" s="199"/>
      <c r="AR31" s="35"/>
      <c r="BE31" s="188"/>
    </row>
    <row r="32" spans="2:71" s="2" customFormat="1" ht="14.45" hidden="1" customHeight="1">
      <c r="B32" s="35"/>
      <c r="F32" s="26" t="s">
        <v>43</v>
      </c>
      <c r="L32" s="200">
        <v>0.15</v>
      </c>
      <c r="M32" s="199"/>
      <c r="N32" s="199"/>
      <c r="O32" s="199"/>
      <c r="P32" s="199"/>
      <c r="W32" s="198">
        <f>ROUND(BC94, 2)</f>
        <v>0</v>
      </c>
      <c r="X32" s="199"/>
      <c r="Y32" s="199"/>
      <c r="Z32" s="199"/>
      <c r="AA32" s="199"/>
      <c r="AB32" s="199"/>
      <c r="AC32" s="199"/>
      <c r="AD32" s="199"/>
      <c r="AE32" s="199"/>
      <c r="AK32" s="198">
        <v>0</v>
      </c>
      <c r="AL32" s="199"/>
      <c r="AM32" s="199"/>
      <c r="AN32" s="199"/>
      <c r="AO32" s="199"/>
      <c r="AR32" s="35"/>
      <c r="BE32" s="188"/>
    </row>
    <row r="33" spans="2:57" s="2" customFormat="1" ht="14.45" hidden="1" customHeight="1">
      <c r="B33" s="35"/>
      <c r="F33" s="26" t="s">
        <v>44</v>
      </c>
      <c r="L33" s="200">
        <v>0</v>
      </c>
      <c r="M33" s="199"/>
      <c r="N33" s="199"/>
      <c r="O33" s="199"/>
      <c r="P33" s="199"/>
      <c r="W33" s="198">
        <f>ROUND(BD94, 2)</f>
        <v>0</v>
      </c>
      <c r="X33" s="199"/>
      <c r="Y33" s="199"/>
      <c r="Z33" s="199"/>
      <c r="AA33" s="199"/>
      <c r="AB33" s="199"/>
      <c r="AC33" s="199"/>
      <c r="AD33" s="199"/>
      <c r="AE33" s="199"/>
      <c r="AK33" s="198">
        <v>0</v>
      </c>
      <c r="AL33" s="199"/>
      <c r="AM33" s="199"/>
      <c r="AN33" s="199"/>
      <c r="AO33" s="199"/>
      <c r="AR33" s="35"/>
      <c r="BE33" s="188"/>
    </row>
    <row r="34" spans="2:57" s="1" customFormat="1" ht="6.95" customHeight="1">
      <c r="B34" s="31"/>
      <c r="AR34" s="31"/>
      <c r="BE34" s="187"/>
    </row>
    <row r="35" spans="2:57" s="1" customFormat="1" ht="25.9" customHeight="1">
      <c r="B35" s="31"/>
      <c r="C35" s="36"/>
      <c r="D35" s="37" t="s">
        <v>45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46</v>
      </c>
      <c r="U35" s="38"/>
      <c r="V35" s="38"/>
      <c r="W35" s="38"/>
      <c r="X35" s="201" t="s">
        <v>47</v>
      </c>
      <c r="Y35" s="202"/>
      <c r="Z35" s="202"/>
      <c r="AA35" s="202"/>
      <c r="AB35" s="202"/>
      <c r="AC35" s="38"/>
      <c r="AD35" s="38"/>
      <c r="AE35" s="38"/>
      <c r="AF35" s="38"/>
      <c r="AG35" s="38"/>
      <c r="AH35" s="38"/>
      <c r="AI35" s="38"/>
      <c r="AJ35" s="38"/>
      <c r="AK35" s="203">
        <f>SUM(AK26:AK33)</f>
        <v>0</v>
      </c>
      <c r="AL35" s="202"/>
      <c r="AM35" s="202"/>
      <c r="AN35" s="202"/>
      <c r="AO35" s="204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48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49</v>
      </c>
      <c r="AI49" s="41"/>
      <c r="AJ49" s="41"/>
      <c r="AK49" s="41"/>
      <c r="AL49" s="41"/>
      <c r="AM49" s="41"/>
      <c r="AN49" s="41"/>
      <c r="AO49" s="41"/>
      <c r="AR49" s="31"/>
    </row>
    <row r="50" spans="2:44" ht="11.25">
      <c r="B50" s="19"/>
      <c r="AR50" s="19"/>
    </row>
    <row r="51" spans="2:44" ht="11.25">
      <c r="B51" s="19"/>
      <c r="AR51" s="19"/>
    </row>
    <row r="52" spans="2:44" ht="11.25">
      <c r="B52" s="19"/>
      <c r="AR52" s="19"/>
    </row>
    <row r="53" spans="2:44" ht="11.25">
      <c r="B53" s="19"/>
      <c r="AR53" s="19"/>
    </row>
    <row r="54" spans="2:44" ht="11.25">
      <c r="B54" s="19"/>
      <c r="AR54" s="19"/>
    </row>
    <row r="55" spans="2:44" ht="11.25">
      <c r="B55" s="19"/>
      <c r="AR55" s="19"/>
    </row>
    <row r="56" spans="2:44" ht="11.25">
      <c r="B56" s="19"/>
      <c r="AR56" s="19"/>
    </row>
    <row r="57" spans="2:44" ht="11.25">
      <c r="B57" s="19"/>
      <c r="AR57" s="19"/>
    </row>
    <row r="58" spans="2:44" ht="11.25">
      <c r="B58" s="19"/>
      <c r="AR58" s="19"/>
    </row>
    <row r="59" spans="2:44" ht="11.25">
      <c r="B59" s="19"/>
      <c r="AR59" s="19"/>
    </row>
    <row r="60" spans="2:44" s="1" customFormat="1" ht="12.75">
      <c r="B60" s="31"/>
      <c r="D60" s="42" t="s">
        <v>50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51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50</v>
      </c>
      <c r="AI60" s="33"/>
      <c r="AJ60" s="33"/>
      <c r="AK60" s="33"/>
      <c r="AL60" s="33"/>
      <c r="AM60" s="42" t="s">
        <v>51</v>
      </c>
      <c r="AN60" s="33"/>
      <c r="AO60" s="33"/>
      <c r="AR60" s="31"/>
    </row>
    <row r="61" spans="2:44" ht="11.25">
      <c r="B61" s="19"/>
      <c r="AR61" s="19"/>
    </row>
    <row r="62" spans="2:44" ht="11.25">
      <c r="B62" s="19"/>
      <c r="AR62" s="19"/>
    </row>
    <row r="63" spans="2:44" ht="11.25">
      <c r="B63" s="19"/>
      <c r="AR63" s="19"/>
    </row>
    <row r="64" spans="2:44" s="1" customFormat="1" ht="12.75">
      <c r="B64" s="31"/>
      <c r="D64" s="40" t="s">
        <v>52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53</v>
      </c>
      <c r="AI64" s="41"/>
      <c r="AJ64" s="41"/>
      <c r="AK64" s="41"/>
      <c r="AL64" s="41"/>
      <c r="AM64" s="41"/>
      <c r="AN64" s="41"/>
      <c r="AO64" s="41"/>
      <c r="AR64" s="31"/>
    </row>
    <row r="65" spans="2:44" ht="11.25">
      <c r="B65" s="19"/>
      <c r="AR65" s="19"/>
    </row>
    <row r="66" spans="2:44" ht="11.25">
      <c r="B66" s="19"/>
      <c r="AR66" s="19"/>
    </row>
    <row r="67" spans="2:44" ht="11.25">
      <c r="B67" s="19"/>
      <c r="AR67" s="19"/>
    </row>
    <row r="68" spans="2:44" ht="11.25">
      <c r="B68" s="19"/>
      <c r="AR68" s="19"/>
    </row>
    <row r="69" spans="2:44" ht="11.25">
      <c r="B69" s="19"/>
      <c r="AR69" s="19"/>
    </row>
    <row r="70" spans="2:44" ht="11.25">
      <c r="B70" s="19"/>
      <c r="AR70" s="19"/>
    </row>
    <row r="71" spans="2:44" ht="11.25">
      <c r="B71" s="19"/>
      <c r="AR71" s="19"/>
    </row>
    <row r="72" spans="2:44" ht="11.25">
      <c r="B72" s="19"/>
      <c r="AR72" s="19"/>
    </row>
    <row r="73" spans="2:44" ht="11.25">
      <c r="B73" s="19"/>
      <c r="AR73" s="19"/>
    </row>
    <row r="74" spans="2:44" ht="11.25">
      <c r="B74" s="19"/>
      <c r="AR74" s="19"/>
    </row>
    <row r="75" spans="2:44" s="1" customFormat="1" ht="12.75">
      <c r="B75" s="31"/>
      <c r="D75" s="42" t="s">
        <v>50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51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50</v>
      </c>
      <c r="AI75" s="33"/>
      <c r="AJ75" s="33"/>
      <c r="AK75" s="33"/>
      <c r="AL75" s="33"/>
      <c r="AM75" s="42" t="s">
        <v>51</v>
      </c>
      <c r="AN75" s="33"/>
      <c r="AO75" s="33"/>
      <c r="AR75" s="31"/>
    </row>
    <row r="76" spans="2:44" s="1" customFormat="1" ht="11.25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5" customHeight="1">
      <c r="B82" s="31"/>
      <c r="C82" s="20" t="s">
        <v>54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329</v>
      </c>
      <c r="AR84" s="47"/>
    </row>
    <row r="85" spans="1:91" s="4" customFormat="1" ht="36.950000000000003" customHeight="1">
      <c r="B85" s="48"/>
      <c r="C85" s="49" t="s">
        <v>16</v>
      </c>
      <c r="L85" s="205" t="str">
        <f>K6</f>
        <v>Oprava střechy ZŠ Máchova 1110 Bělá pod Bezdězem</v>
      </c>
      <c r="M85" s="206"/>
      <c r="N85" s="206"/>
      <c r="O85" s="206"/>
      <c r="P85" s="206"/>
      <c r="Q85" s="206"/>
      <c r="R85" s="206"/>
      <c r="S85" s="206"/>
      <c r="T85" s="206"/>
      <c r="U85" s="206"/>
      <c r="V85" s="206"/>
      <c r="W85" s="206"/>
      <c r="X85" s="206"/>
      <c r="Y85" s="206"/>
      <c r="Z85" s="206"/>
      <c r="AA85" s="206"/>
      <c r="AB85" s="206"/>
      <c r="AC85" s="206"/>
      <c r="AD85" s="206"/>
      <c r="AE85" s="206"/>
      <c r="AF85" s="206"/>
      <c r="AG85" s="206"/>
      <c r="AH85" s="206"/>
      <c r="AI85" s="206"/>
      <c r="AJ85" s="206"/>
      <c r="AK85" s="206"/>
      <c r="AL85" s="206"/>
      <c r="AM85" s="206"/>
      <c r="AN85" s="206"/>
      <c r="AO85" s="206"/>
      <c r="AR85" s="48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20</v>
      </c>
      <c r="L87" s="50" t="str">
        <f>IF(K8="","",K8)</f>
        <v>Máchova 1110 Bělá pod Bezdězem</v>
      </c>
      <c r="AI87" s="26" t="s">
        <v>22</v>
      </c>
      <c r="AM87" s="207" t="str">
        <f>IF(AN8= "","",AN8)</f>
        <v>11. 6. 2023</v>
      </c>
      <c r="AN87" s="207"/>
      <c r="AR87" s="31"/>
    </row>
    <row r="88" spans="1:91" s="1" customFormat="1" ht="6.95" customHeight="1">
      <c r="B88" s="31"/>
      <c r="AR88" s="31"/>
    </row>
    <row r="89" spans="1:91" s="1" customFormat="1" ht="15.2" customHeight="1">
      <c r="B89" s="31"/>
      <c r="C89" s="26" t="s">
        <v>24</v>
      </c>
      <c r="L89" s="3" t="str">
        <f>IF(E11= "","",E11)</f>
        <v>Město Bělá pod Bezdězem</v>
      </c>
      <c r="AI89" s="26" t="s">
        <v>30</v>
      </c>
      <c r="AM89" s="208" t="str">
        <f>IF(E17="","",E17)</f>
        <v xml:space="preserve"> </v>
      </c>
      <c r="AN89" s="209"/>
      <c r="AO89" s="209"/>
      <c r="AP89" s="209"/>
      <c r="AR89" s="31"/>
      <c r="AS89" s="210" t="s">
        <v>55</v>
      </c>
      <c r="AT89" s="211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31"/>
      <c r="C90" s="26" t="s">
        <v>28</v>
      </c>
      <c r="L90" s="3" t="str">
        <f>IF(E14= "Vyplň údaj","",E14)</f>
        <v/>
      </c>
      <c r="AI90" s="26" t="s">
        <v>33</v>
      </c>
      <c r="AM90" s="208" t="str">
        <f>IF(E20="","",E20)</f>
        <v xml:space="preserve"> </v>
      </c>
      <c r="AN90" s="209"/>
      <c r="AO90" s="209"/>
      <c r="AP90" s="209"/>
      <c r="AR90" s="31"/>
      <c r="AS90" s="212"/>
      <c r="AT90" s="213"/>
      <c r="BD90" s="55"/>
    </row>
    <row r="91" spans="1:91" s="1" customFormat="1" ht="10.9" customHeight="1">
      <c r="B91" s="31"/>
      <c r="AR91" s="31"/>
      <c r="AS91" s="212"/>
      <c r="AT91" s="213"/>
      <c r="BD91" s="55"/>
    </row>
    <row r="92" spans="1:91" s="1" customFormat="1" ht="29.25" customHeight="1">
      <c r="B92" s="31"/>
      <c r="C92" s="214" t="s">
        <v>56</v>
      </c>
      <c r="D92" s="215"/>
      <c r="E92" s="215"/>
      <c r="F92" s="215"/>
      <c r="G92" s="215"/>
      <c r="H92" s="56"/>
      <c r="I92" s="216" t="s">
        <v>57</v>
      </c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215"/>
      <c r="V92" s="215"/>
      <c r="W92" s="215"/>
      <c r="X92" s="215"/>
      <c r="Y92" s="215"/>
      <c r="Z92" s="215"/>
      <c r="AA92" s="215"/>
      <c r="AB92" s="215"/>
      <c r="AC92" s="215"/>
      <c r="AD92" s="215"/>
      <c r="AE92" s="215"/>
      <c r="AF92" s="215"/>
      <c r="AG92" s="217" t="s">
        <v>58</v>
      </c>
      <c r="AH92" s="215"/>
      <c r="AI92" s="215"/>
      <c r="AJ92" s="215"/>
      <c r="AK92" s="215"/>
      <c r="AL92" s="215"/>
      <c r="AM92" s="215"/>
      <c r="AN92" s="216" t="s">
        <v>59</v>
      </c>
      <c r="AO92" s="215"/>
      <c r="AP92" s="218"/>
      <c r="AQ92" s="57" t="s">
        <v>60</v>
      </c>
      <c r="AR92" s="31"/>
      <c r="AS92" s="58" t="s">
        <v>61</v>
      </c>
      <c r="AT92" s="59" t="s">
        <v>62</v>
      </c>
      <c r="AU92" s="59" t="s">
        <v>63</v>
      </c>
      <c r="AV92" s="59" t="s">
        <v>64</v>
      </c>
      <c r="AW92" s="59" t="s">
        <v>65</v>
      </c>
      <c r="AX92" s="59" t="s">
        <v>66</v>
      </c>
      <c r="AY92" s="59" t="s">
        <v>67</v>
      </c>
      <c r="AZ92" s="59" t="s">
        <v>68</v>
      </c>
      <c r="BA92" s="59" t="s">
        <v>69</v>
      </c>
      <c r="BB92" s="59" t="s">
        <v>70</v>
      </c>
      <c r="BC92" s="59" t="s">
        <v>71</v>
      </c>
      <c r="BD92" s="60" t="s">
        <v>72</v>
      </c>
    </row>
    <row r="93" spans="1:91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73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22">
        <f>ROUND(SUM(AG95:AG96),2)</f>
        <v>0</v>
      </c>
      <c r="AH94" s="222"/>
      <c r="AI94" s="222"/>
      <c r="AJ94" s="222"/>
      <c r="AK94" s="222"/>
      <c r="AL94" s="222"/>
      <c r="AM94" s="222"/>
      <c r="AN94" s="223">
        <f>SUM(AG94,AT94)</f>
        <v>0</v>
      </c>
      <c r="AO94" s="223"/>
      <c r="AP94" s="223"/>
      <c r="AQ94" s="66" t="s">
        <v>1</v>
      </c>
      <c r="AR94" s="62"/>
      <c r="AS94" s="67">
        <f>ROUND(SUM(AS95:AS96),2)</f>
        <v>0</v>
      </c>
      <c r="AT94" s="68">
        <f>ROUND(SUM(AV94:AW94),2)</f>
        <v>0</v>
      </c>
      <c r="AU94" s="69">
        <f>ROUND(SUM(AU95:AU96),5)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ROUND(SUM(AZ95:AZ96),2)</f>
        <v>0</v>
      </c>
      <c r="BA94" s="68">
        <f>ROUND(SUM(BA95:BA96),2)</f>
        <v>0</v>
      </c>
      <c r="BB94" s="68">
        <f>ROUND(SUM(BB95:BB96),2)</f>
        <v>0</v>
      </c>
      <c r="BC94" s="68">
        <f>ROUND(SUM(BC95:BC96),2)</f>
        <v>0</v>
      </c>
      <c r="BD94" s="70">
        <f>ROUND(SUM(BD95:BD96),2)</f>
        <v>0</v>
      </c>
      <c r="BS94" s="71" t="s">
        <v>74</v>
      </c>
      <c r="BT94" s="71" t="s">
        <v>75</v>
      </c>
      <c r="BU94" s="72" t="s">
        <v>76</v>
      </c>
      <c r="BV94" s="71" t="s">
        <v>77</v>
      </c>
      <c r="BW94" s="71" t="s">
        <v>5</v>
      </c>
      <c r="BX94" s="71" t="s">
        <v>78</v>
      </c>
      <c r="CL94" s="71" t="s">
        <v>1</v>
      </c>
    </row>
    <row r="95" spans="1:91" s="6" customFormat="1" ht="16.5" customHeight="1">
      <c r="A95" s="73" t="s">
        <v>79</v>
      </c>
      <c r="B95" s="74"/>
      <c r="C95" s="75"/>
      <c r="D95" s="221" t="s">
        <v>80</v>
      </c>
      <c r="E95" s="221"/>
      <c r="F95" s="221"/>
      <c r="G95" s="221"/>
      <c r="H95" s="221"/>
      <c r="I95" s="76"/>
      <c r="J95" s="221" t="s">
        <v>81</v>
      </c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21"/>
      <c r="Z95" s="221"/>
      <c r="AA95" s="221"/>
      <c r="AB95" s="221"/>
      <c r="AC95" s="221"/>
      <c r="AD95" s="221"/>
      <c r="AE95" s="221"/>
      <c r="AF95" s="221"/>
      <c r="AG95" s="219">
        <f>'SO01 - Střecha - spojovac...'!J30</f>
        <v>0</v>
      </c>
      <c r="AH95" s="220"/>
      <c r="AI95" s="220"/>
      <c r="AJ95" s="220"/>
      <c r="AK95" s="220"/>
      <c r="AL95" s="220"/>
      <c r="AM95" s="220"/>
      <c r="AN95" s="219">
        <f>SUM(AG95,AT95)</f>
        <v>0</v>
      </c>
      <c r="AO95" s="220"/>
      <c r="AP95" s="220"/>
      <c r="AQ95" s="77" t="s">
        <v>82</v>
      </c>
      <c r="AR95" s="74"/>
      <c r="AS95" s="78">
        <v>0</v>
      </c>
      <c r="AT95" s="79">
        <f>ROUND(SUM(AV95:AW95),2)</f>
        <v>0</v>
      </c>
      <c r="AU95" s="80">
        <f>'SO01 - Střecha - spojovac...'!P126</f>
        <v>0</v>
      </c>
      <c r="AV95" s="79">
        <f>'SO01 - Střecha - spojovac...'!J33</f>
        <v>0</v>
      </c>
      <c r="AW95" s="79">
        <f>'SO01 - Střecha - spojovac...'!J34</f>
        <v>0</v>
      </c>
      <c r="AX95" s="79">
        <f>'SO01 - Střecha - spojovac...'!J35</f>
        <v>0</v>
      </c>
      <c r="AY95" s="79">
        <f>'SO01 - Střecha - spojovac...'!J36</f>
        <v>0</v>
      </c>
      <c r="AZ95" s="79">
        <f>'SO01 - Střecha - spojovac...'!F33</f>
        <v>0</v>
      </c>
      <c r="BA95" s="79">
        <f>'SO01 - Střecha - spojovac...'!F34</f>
        <v>0</v>
      </c>
      <c r="BB95" s="79">
        <f>'SO01 - Střecha - spojovac...'!F35</f>
        <v>0</v>
      </c>
      <c r="BC95" s="79">
        <f>'SO01 - Střecha - spojovac...'!F36</f>
        <v>0</v>
      </c>
      <c r="BD95" s="81">
        <f>'SO01 - Střecha - spojovac...'!F37</f>
        <v>0</v>
      </c>
      <c r="BT95" s="82" t="s">
        <v>83</v>
      </c>
      <c r="BV95" s="82" t="s">
        <v>77</v>
      </c>
      <c r="BW95" s="82" t="s">
        <v>84</v>
      </c>
      <c r="BX95" s="82" t="s">
        <v>5</v>
      </c>
      <c r="CL95" s="82" t="s">
        <v>1</v>
      </c>
      <c r="CM95" s="82" t="s">
        <v>85</v>
      </c>
    </row>
    <row r="96" spans="1:91" s="6" customFormat="1" ht="16.5" customHeight="1">
      <c r="A96" s="73" t="s">
        <v>79</v>
      </c>
      <c r="B96" s="74"/>
      <c r="C96" s="75"/>
      <c r="D96" s="221" t="s">
        <v>86</v>
      </c>
      <c r="E96" s="221"/>
      <c r="F96" s="221"/>
      <c r="G96" s="221"/>
      <c r="H96" s="221"/>
      <c r="I96" s="76"/>
      <c r="J96" s="221" t="s">
        <v>87</v>
      </c>
      <c r="K96" s="221"/>
      <c r="L96" s="221"/>
      <c r="M96" s="221"/>
      <c r="N96" s="221"/>
      <c r="O96" s="221"/>
      <c r="P96" s="221"/>
      <c r="Q96" s="221"/>
      <c r="R96" s="221"/>
      <c r="S96" s="221"/>
      <c r="T96" s="221"/>
      <c r="U96" s="221"/>
      <c r="V96" s="221"/>
      <c r="W96" s="221"/>
      <c r="X96" s="221"/>
      <c r="Y96" s="221"/>
      <c r="Z96" s="221"/>
      <c r="AA96" s="221"/>
      <c r="AB96" s="221"/>
      <c r="AC96" s="221"/>
      <c r="AD96" s="221"/>
      <c r="AE96" s="221"/>
      <c r="AF96" s="221"/>
      <c r="AG96" s="219">
        <f>'SO02 - Střecha - tělocvična'!J30</f>
        <v>0</v>
      </c>
      <c r="AH96" s="220"/>
      <c r="AI96" s="220"/>
      <c r="AJ96" s="220"/>
      <c r="AK96" s="220"/>
      <c r="AL96" s="220"/>
      <c r="AM96" s="220"/>
      <c r="AN96" s="219">
        <f>SUM(AG96,AT96)</f>
        <v>0</v>
      </c>
      <c r="AO96" s="220"/>
      <c r="AP96" s="220"/>
      <c r="AQ96" s="77" t="s">
        <v>82</v>
      </c>
      <c r="AR96" s="74"/>
      <c r="AS96" s="83">
        <v>0</v>
      </c>
      <c r="AT96" s="84">
        <f>ROUND(SUM(AV96:AW96),2)</f>
        <v>0</v>
      </c>
      <c r="AU96" s="85">
        <f>'SO02 - Střecha - tělocvična'!P126</f>
        <v>0</v>
      </c>
      <c r="AV96" s="84">
        <f>'SO02 - Střecha - tělocvična'!J33</f>
        <v>0</v>
      </c>
      <c r="AW96" s="84">
        <f>'SO02 - Střecha - tělocvična'!J34</f>
        <v>0</v>
      </c>
      <c r="AX96" s="84">
        <f>'SO02 - Střecha - tělocvična'!J35</f>
        <v>0</v>
      </c>
      <c r="AY96" s="84">
        <f>'SO02 - Střecha - tělocvična'!J36</f>
        <v>0</v>
      </c>
      <c r="AZ96" s="84">
        <f>'SO02 - Střecha - tělocvična'!F33</f>
        <v>0</v>
      </c>
      <c r="BA96" s="84">
        <f>'SO02 - Střecha - tělocvična'!F34</f>
        <v>0</v>
      </c>
      <c r="BB96" s="84">
        <f>'SO02 - Střecha - tělocvična'!F35</f>
        <v>0</v>
      </c>
      <c r="BC96" s="84">
        <f>'SO02 - Střecha - tělocvična'!F36</f>
        <v>0</v>
      </c>
      <c r="BD96" s="86">
        <f>'SO02 - Střecha - tělocvična'!F37</f>
        <v>0</v>
      </c>
      <c r="BT96" s="82" t="s">
        <v>83</v>
      </c>
      <c r="BV96" s="82" t="s">
        <v>77</v>
      </c>
      <c r="BW96" s="82" t="s">
        <v>88</v>
      </c>
      <c r="BX96" s="82" t="s">
        <v>5</v>
      </c>
      <c r="CL96" s="82" t="s">
        <v>1</v>
      </c>
      <c r="CM96" s="82" t="s">
        <v>85</v>
      </c>
    </row>
    <row r="97" spans="2:44" s="1" customFormat="1" ht="30" customHeight="1">
      <c r="B97" s="31"/>
      <c r="AR97" s="31"/>
    </row>
    <row r="98" spans="2:44" s="1" customFormat="1" ht="6.95" customHeight="1">
      <c r="B98" s="43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  <c r="AL98" s="44"/>
      <c r="AM98" s="44"/>
      <c r="AN98" s="44"/>
      <c r="AO98" s="44"/>
      <c r="AP98" s="44"/>
      <c r="AQ98" s="44"/>
      <c r="AR98" s="31"/>
    </row>
  </sheetData>
  <sheetProtection algorithmName="SHA-512" hashValue="TaTyKEHXinWDn4vrQYXaiXeqrEFLzM/SClRVuKBE2kkJ85y7mOwuSW1CNPd+QGG+1mYmwqlxLJMKob4MARZtdg==" saltValue="Mq8q/R03tocI+tsf3tEIWX2LhXcw/WVUkT9CX7wgXNVOD66zE7jQhQnK+Ge4U3zpzneXT1QY/2RtwmacZV13EQ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01 - Střecha - spojovac...'!C2" display="/" xr:uid="{00000000-0004-0000-0000-000000000000}"/>
    <hyperlink ref="A96" location="'SO02 - Střecha - tělocvična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8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6" t="s">
        <v>84</v>
      </c>
    </row>
    <row r="3" spans="2:46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hidden="1" customHeight="1">
      <c r="B4" s="19"/>
      <c r="D4" s="20" t="s">
        <v>89</v>
      </c>
      <c r="L4" s="19"/>
      <c r="M4" s="87" t="s">
        <v>10</v>
      </c>
      <c r="AT4" s="16" t="s">
        <v>4</v>
      </c>
    </row>
    <row r="5" spans="2:46" ht="6.95" hidden="1" customHeight="1">
      <c r="B5" s="19"/>
      <c r="L5" s="19"/>
    </row>
    <row r="6" spans="2:46" ht="12" hidden="1" customHeight="1">
      <c r="B6" s="19"/>
      <c r="D6" s="26" t="s">
        <v>16</v>
      </c>
      <c r="L6" s="19"/>
    </row>
    <row r="7" spans="2:46" ht="16.5" hidden="1" customHeight="1">
      <c r="B7" s="19"/>
      <c r="E7" s="224" t="str">
        <f>'Rekapitulace stavby'!K6</f>
        <v>Oprava střechy ZŠ Máchova 1110 Bělá pod Bezdězem</v>
      </c>
      <c r="F7" s="225"/>
      <c r="G7" s="225"/>
      <c r="H7" s="225"/>
      <c r="L7" s="19"/>
    </row>
    <row r="8" spans="2:46" s="1" customFormat="1" ht="12" hidden="1" customHeight="1">
      <c r="B8" s="31"/>
      <c r="D8" s="26" t="s">
        <v>90</v>
      </c>
      <c r="L8" s="31"/>
    </row>
    <row r="9" spans="2:46" s="1" customFormat="1" ht="16.5" hidden="1" customHeight="1">
      <c r="B9" s="31"/>
      <c r="E9" s="205" t="s">
        <v>91</v>
      </c>
      <c r="F9" s="226"/>
      <c r="G9" s="226"/>
      <c r="H9" s="226"/>
      <c r="L9" s="31"/>
    </row>
    <row r="10" spans="2:46" s="1" customFormat="1" ht="11.25" hidden="1">
      <c r="B10" s="31"/>
      <c r="L10" s="31"/>
    </row>
    <row r="11" spans="2:46" s="1" customFormat="1" ht="12" hidden="1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hidden="1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11. 6. 2023</v>
      </c>
      <c r="L12" s="31"/>
    </row>
    <row r="13" spans="2:46" s="1" customFormat="1" ht="10.9" hidden="1" customHeight="1">
      <c r="B13" s="31"/>
      <c r="L13" s="31"/>
    </row>
    <row r="14" spans="2:46" s="1" customFormat="1" ht="12" hidden="1" customHeight="1">
      <c r="B14" s="31"/>
      <c r="D14" s="26" t="s">
        <v>24</v>
      </c>
      <c r="I14" s="26" t="s">
        <v>25</v>
      </c>
      <c r="J14" s="24" t="s">
        <v>1</v>
      </c>
      <c r="L14" s="31"/>
    </row>
    <row r="15" spans="2:46" s="1" customFormat="1" ht="18" hidden="1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5" hidden="1" customHeight="1">
      <c r="B16" s="31"/>
      <c r="L16" s="31"/>
    </row>
    <row r="17" spans="2:12" s="1" customFormat="1" ht="12" hidden="1" customHeight="1">
      <c r="B17" s="31"/>
      <c r="D17" s="26" t="s">
        <v>28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hidden="1" customHeight="1">
      <c r="B18" s="31"/>
      <c r="E18" s="227" t="str">
        <f>'Rekapitulace stavby'!E14</f>
        <v>Vyplň údaj</v>
      </c>
      <c r="F18" s="189"/>
      <c r="G18" s="189"/>
      <c r="H18" s="189"/>
      <c r="I18" s="26" t="s">
        <v>27</v>
      </c>
      <c r="J18" s="27" t="str">
        <f>'Rekapitulace stavby'!AN14</f>
        <v>Vyplň údaj</v>
      </c>
      <c r="L18" s="31"/>
    </row>
    <row r="19" spans="2:12" s="1" customFormat="1" ht="6.95" hidden="1" customHeight="1">
      <c r="B19" s="31"/>
      <c r="L19" s="31"/>
    </row>
    <row r="20" spans="2:12" s="1" customFormat="1" ht="12" hidden="1" customHeight="1">
      <c r="B20" s="31"/>
      <c r="D20" s="26" t="s">
        <v>30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hidden="1" customHeight="1">
      <c r="B21" s="31"/>
      <c r="E21" s="24" t="str">
        <f>IF('Rekapitulace stavby'!E17="","",'Rekapitulace stavby'!E17)</f>
        <v xml:space="preserve"> 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6.95" hidden="1" customHeight="1">
      <c r="B22" s="31"/>
      <c r="L22" s="31"/>
    </row>
    <row r="23" spans="2:12" s="1" customFormat="1" ht="12" hidden="1" customHeight="1">
      <c r="B23" s="31"/>
      <c r="D23" s="26" t="s">
        <v>33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hidden="1" customHeight="1">
      <c r="B24" s="31"/>
      <c r="E24" s="24" t="str">
        <f>IF('Rekapitulace stavby'!E20="","",'Rekapitulace stavby'!E20)</f>
        <v xml:space="preserve"> 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5" hidden="1" customHeight="1">
      <c r="B25" s="31"/>
      <c r="L25" s="31"/>
    </row>
    <row r="26" spans="2:12" s="1" customFormat="1" ht="12" hidden="1" customHeight="1">
      <c r="B26" s="31"/>
      <c r="D26" s="26" t="s">
        <v>34</v>
      </c>
      <c r="L26" s="31"/>
    </row>
    <row r="27" spans="2:12" s="7" customFormat="1" ht="16.5" hidden="1" customHeight="1">
      <c r="B27" s="88"/>
      <c r="E27" s="194" t="s">
        <v>1</v>
      </c>
      <c r="F27" s="194"/>
      <c r="G27" s="194"/>
      <c r="H27" s="194"/>
      <c r="L27" s="88"/>
    </row>
    <row r="28" spans="2:12" s="1" customFormat="1" ht="6.95" hidden="1" customHeight="1">
      <c r="B28" s="31"/>
      <c r="L28" s="31"/>
    </row>
    <row r="29" spans="2:12" s="1" customFormat="1" ht="6.95" hidden="1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hidden="1" customHeight="1">
      <c r="B30" s="31"/>
      <c r="D30" s="89" t="s">
        <v>35</v>
      </c>
      <c r="J30" s="65">
        <f>ROUND(J126, 2)</f>
        <v>0</v>
      </c>
      <c r="L30" s="31"/>
    </row>
    <row r="31" spans="2:12" s="1" customFormat="1" ht="6.95" hidden="1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hidden="1" customHeight="1">
      <c r="B32" s="31"/>
      <c r="F32" s="34" t="s">
        <v>37</v>
      </c>
      <c r="I32" s="34" t="s">
        <v>36</v>
      </c>
      <c r="J32" s="34" t="s">
        <v>38</v>
      </c>
      <c r="L32" s="31"/>
    </row>
    <row r="33" spans="2:12" s="1" customFormat="1" ht="14.45" hidden="1" customHeight="1">
      <c r="B33" s="31"/>
      <c r="D33" s="54" t="s">
        <v>39</v>
      </c>
      <c r="E33" s="26" t="s">
        <v>40</v>
      </c>
      <c r="F33" s="90">
        <f>ROUND((SUM(BE126:BE288)),  2)</f>
        <v>0</v>
      </c>
      <c r="I33" s="91">
        <v>0.21</v>
      </c>
      <c r="J33" s="90">
        <f>ROUND(((SUM(BE126:BE288))*I33),  2)</f>
        <v>0</v>
      </c>
      <c r="L33" s="31"/>
    </row>
    <row r="34" spans="2:12" s="1" customFormat="1" ht="14.45" hidden="1" customHeight="1">
      <c r="B34" s="31"/>
      <c r="E34" s="26" t="s">
        <v>41</v>
      </c>
      <c r="F34" s="90">
        <f>ROUND((SUM(BF126:BF288)),  2)</f>
        <v>0</v>
      </c>
      <c r="I34" s="91">
        <v>0.15</v>
      </c>
      <c r="J34" s="90">
        <f>ROUND(((SUM(BF126:BF288))*I34),  2)</f>
        <v>0</v>
      </c>
      <c r="L34" s="31"/>
    </row>
    <row r="35" spans="2:12" s="1" customFormat="1" ht="14.45" hidden="1" customHeight="1">
      <c r="B35" s="31"/>
      <c r="E35" s="26" t="s">
        <v>42</v>
      </c>
      <c r="F35" s="90">
        <f>ROUND((SUM(BG126:BG288)),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43</v>
      </c>
      <c r="F36" s="90">
        <f>ROUND((SUM(BH126:BH288)),  2)</f>
        <v>0</v>
      </c>
      <c r="I36" s="91">
        <v>0.15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44</v>
      </c>
      <c r="F37" s="90">
        <f>ROUND((SUM(BI126:BI288)),  2)</f>
        <v>0</v>
      </c>
      <c r="I37" s="91">
        <v>0</v>
      </c>
      <c r="J37" s="90">
        <f>0</f>
        <v>0</v>
      </c>
      <c r="L37" s="31"/>
    </row>
    <row r="38" spans="2:12" s="1" customFormat="1" ht="6.95" hidden="1" customHeight="1">
      <c r="B38" s="31"/>
      <c r="L38" s="31"/>
    </row>
    <row r="39" spans="2:12" s="1" customFormat="1" ht="25.35" hidden="1" customHeight="1">
      <c r="B39" s="31"/>
      <c r="C39" s="92"/>
      <c r="D39" s="93" t="s">
        <v>45</v>
      </c>
      <c r="E39" s="56"/>
      <c r="F39" s="56"/>
      <c r="G39" s="94" t="s">
        <v>46</v>
      </c>
      <c r="H39" s="95" t="s">
        <v>47</v>
      </c>
      <c r="I39" s="56"/>
      <c r="J39" s="96">
        <f>SUM(J30:J37)</f>
        <v>0</v>
      </c>
      <c r="K39" s="97"/>
      <c r="L39" s="31"/>
    </row>
    <row r="40" spans="2:12" s="1" customFormat="1" ht="14.45" hidden="1" customHeight="1">
      <c r="B40" s="31"/>
      <c r="L40" s="31"/>
    </row>
    <row r="41" spans="2:12" ht="14.45" hidden="1" customHeight="1">
      <c r="B41" s="19"/>
      <c r="L41" s="19"/>
    </row>
    <row r="42" spans="2:12" ht="14.45" hidden="1" customHeight="1">
      <c r="B42" s="19"/>
      <c r="L42" s="19"/>
    </row>
    <row r="43" spans="2:12" ht="14.45" hidden="1" customHeight="1">
      <c r="B43" s="19"/>
      <c r="L43" s="19"/>
    </row>
    <row r="44" spans="2:12" ht="14.45" hidden="1" customHeight="1">
      <c r="B44" s="19"/>
      <c r="L44" s="19"/>
    </row>
    <row r="45" spans="2:12" ht="14.45" hidden="1" customHeight="1">
      <c r="B45" s="19"/>
      <c r="L45" s="19"/>
    </row>
    <row r="46" spans="2:12" ht="14.45" hidden="1" customHeight="1">
      <c r="B46" s="19"/>
      <c r="L46" s="19"/>
    </row>
    <row r="47" spans="2:12" ht="14.45" hidden="1" customHeight="1">
      <c r="B47" s="19"/>
      <c r="L47" s="19"/>
    </row>
    <row r="48" spans="2:12" ht="14.45" hidden="1" customHeight="1">
      <c r="B48" s="19"/>
      <c r="L48" s="19"/>
    </row>
    <row r="49" spans="2:12" ht="14.45" hidden="1" customHeight="1">
      <c r="B49" s="19"/>
      <c r="L49" s="19"/>
    </row>
    <row r="50" spans="2:12" s="1" customFormat="1" ht="14.45" hidden="1" customHeight="1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1"/>
    </row>
    <row r="51" spans="2:12" ht="11.25" hidden="1">
      <c r="B51" s="19"/>
      <c r="L51" s="19"/>
    </row>
    <row r="52" spans="2:12" ht="11.25" hidden="1">
      <c r="B52" s="19"/>
      <c r="L52" s="19"/>
    </row>
    <row r="53" spans="2:12" ht="11.25" hidden="1">
      <c r="B53" s="19"/>
      <c r="L53" s="19"/>
    </row>
    <row r="54" spans="2:12" ht="11.25" hidden="1">
      <c r="B54" s="19"/>
      <c r="L54" s="19"/>
    </row>
    <row r="55" spans="2:12" ht="11.25" hidden="1">
      <c r="B55" s="19"/>
      <c r="L55" s="19"/>
    </row>
    <row r="56" spans="2:12" ht="11.25" hidden="1">
      <c r="B56" s="19"/>
      <c r="L56" s="19"/>
    </row>
    <row r="57" spans="2:12" ht="11.25" hidden="1">
      <c r="B57" s="19"/>
      <c r="L57" s="19"/>
    </row>
    <row r="58" spans="2:12" ht="11.25" hidden="1">
      <c r="B58" s="19"/>
      <c r="L58" s="19"/>
    </row>
    <row r="59" spans="2:12" ht="11.25" hidden="1">
      <c r="B59" s="19"/>
      <c r="L59" s="19"/>
    </row>
    <row r="60" spans="2:12" ht="11.25" hidden="1">
      <c r="B60" s="19"/>
      <c r="L60" s="19"/>
    </row>
    <row r="61" spans="2:12" s="1" customFormat="1" ht="12.75" hidden="1">
      <c r="B61" s="31"/>
      <c r="D61" s="42" t="s">
        <v>50</v>
      </c>
      <c r="E61" s="33"/>
      <c r="F61" s="98" t="s">
        <v>51</v>
      </c>
      <c r="G61" s="42" t="s">
        <v>50</v>
      </c>
      <c r="H61" s="33"/>
      <c r="I61" s="33"/>
      <c r="J61" s="99" t="s">
        <v>51</v>
      </c>
      <c r="K61" s="33"/>
      <c r="L61" s="31"/>
    </row>
    <row r="62" spans="2:12" ht="11.25" hidden="1">
      <c r="B62" s="19"/>
      <c r="L62" s="19"/>
    </row>
    <row r="63" spans="2:12" ht="11.25" hidden="1">
      <c r="B63" s="19"/>
      <c r="L63" s="19"/>
    </row>
    <row r="64" spans="2:12" ht="11.25" hidden="1">
      <c r="B64" s="19"/>
      <c r="L64" s="19"/>
    </row>
    <row r="65" spans="2:12" s="1" customFormat="1" ht="12.75" hidden="1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31"/>
    </row>
    <row r="66" spans="2:12" ht="11.25" hidden="1">
      <c r="B66" s="19"/>
      <c r="L66" s="19"/>
    </row>
    <row r="67" spans="2:12" ht="11.25" hidden="1">
      <c r="B67" s="19"/>
      <c r="L67" s="19"/>
    </row>
    <row r="68" spans="2:12" ht="11.25" hidden="1">
      <c r="B68" s="19"/>
      <c r="L68" s="19"/>
    </row>
    <row r="69" spans="2:12" ht="11.25" hidden="1">
      <c r="B69" s="19"/>
      <c r="L69" s="19"/>
    </row>
    <row r="70" spans="2:12" ht="11.25" hidden="1">
      <c r="B70" s="19"/>
      <c r="L70" s="19"/>
    </row>
    <row r="71" spans="2:12" ht="11.25" hidden="1">
      <c r="B71" s="19"/>
      <c r="L71" s="19"/>
    </row>
    <row r="72" spans="2:12" ht="11.25" hidden="1">
      <c r="B72" s="19"/>
      <c r="L72" s="19"/>
    </row>
    <row r="73" spans="2:12" ht="11.25" hidden="1">
      <c r="B73" s="19"/>
      <c r="L73" s="19"/>
    </row>
    <row r="74" spans="2:12" ht="11.25" hidden="1">
      <c r="B74" s="19"/>
      <c r="L74" s="19"/>
    </row>
    <row r="75" spans="2:12" ht="11.25" hidden="1">
      <c r="B75" s="19"/>
      <c r="L75" s="19"/>
    </row>
    <row r="76" spans="2:12" s="1" customFormat="1" ht="12.75" hidden="1">
      <c r="B76" s="31"/>
      <c r="D76" s="42" t="s">
        <v>50</v>
      </c>
      <c r="E76" s="33"/>
      <c r="F76" s="98" t="s">
        <v>51</v>
      </c>
      <c r="G76" s="42" t="s">
        <v>50</v>
      </c>
      <c r="H76" s="33"/>
      <c r="I76" s="33"/>
      <c r="J76" s="99" t="s">
        <v>51</v>
      </c>
      <c r="K76" s="33"/>
      <c r="L76" s="31"/>
    </row>
    <row r="77" spans="2:12" s="1" customFormat="1" ht="14.45" hidden="1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78" spans="2:12" ht="11.25" hidden="1"/>
    <row r="79" spans="2:12" ht="11.25" hidden="1"/>
    <row r="80" spans="2:12" ht="11.25" hidden="1"/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92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4" t="str">
        <f>E7</f>
        <v>Oprava střechy ZŠ Máchova 1110 Bělá pod Bezdězem</v>
      </c>
      <c r="F85" s="225"/>
      <c r="G85" s="225"/>
      <c r="H85" s="225"/>
      <c r="L85" s="31"/>
    </row>
    <row r="86" spans="2:47" s="1" customFormat="1" ht="12" customHeight="1">
      <c r="B86" s="31"/>
      <c r="C86" s="26" t="s">
        <v>90</v>
      </c>
      <c r="L86" s="31"/>
    </row>
    <row r="87" spans="2:47" s="1" customFormat="1" ht="16.5" customHeight="1">
      <c r="B87" s="31"/>
      <c r="E87" s="205" t="str">
        <f>E9</f>
        <v xml:space="preserve">SO01 - Střecha - spojovací krček </v>
      </c>
      <c r="F87" s="226"/>
      <c r="G87" s="226"/>
      <c r="H87" s="226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Máchova 1110 Bělá pod Bezdězem</v>
      </c>
      <c r="I89" s="26" t="s">
        <v>22</v>
      </c>
      <c r="J89" s="51" t="str">
        <f>IF(J12="","",J12)</f>
        <v>11. 6. 2023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>Město Bělá pod Bezdězem</v>
      </c>
      <c r="I91" s="26" t="s">
        <v>30</v>
      </c>
      <c r="J91" s="29" t="str">
        <f>E21</f>
        <v xml:space="preserve"> </v>
      </c>
      <c r="L91" s="31"/>
    </row>
    <row r="92" spans="2:47" s="1" customFormat="1" ht="15.2" customHeight="1">
      <c r="B92" s="31"/>
      <c r="C92" s="26" t="s">
        <v>28</v>
      </c>
      <c r="F92" s="24" t="str">
        <f>IF(E18="","",E18)</f>
        <v>Vyplň údaj</v>
      </c>
      <c r="I92" s="26" t="s">
        <v>33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93</v>
      </c>
      <c r="D94" s="92"/>
      <c r="E94" s="92"/>
      <c r="F94" s="92"/>
      <c r="G94" s="92"/>
      <c r="H94" s="92"/>
      <c r="I94" s="92"/>
      <c r="J94" s="101" t="s">
        <v>94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95</v>
      </c>
      <c r="J96" s="65">
        <f>J126</f>
        <v>0</v>
      </c>
      <c r="L96" s="31"/>
      <c r="AU96" s="16" t="s">
        <v>96</v>
      </c>
    </row>
    <row r="97" spans="2:12" s="8" customFormat="1" ht="24.95" customHeight="1">
      <c r="B97" s="103"/>
      <c r="D97" s="104" t="s">
        <v>97</v>
      </c>
      <c r="E97" s="105"/>
      <c r="F97" s="105"/>
      <c r="G97" s="105"/>
      <c r="H97" s="105"/>
      <c r="I97" s="105"/>
      <c r="J97" s="106">
        <f>J127</f>
        <v>0</v>
      </c>
      <c r="L97" s="103"/>
    </row>
    <row r="98" spans="2:12" s="9" customFormat="1" ht="19.899999999999999" customHeight="1">
      <c r="B98" s="107"/>
      <c r="D98" s="108" t="s">
        <v>98</v>
      </c>
      <c r="E98" s="109"/>
      <c r="F98" s="109"/>
      <c r="G98" s="109"/>
      <c r="H98" s="109"/>
      <c r="I98" s="109"/>
      <c r="J98" s="110">
        <f>J128</f>
        <v>0</v>
      </c>
      <c r="L98" s="107"/>
    </row>
    <row r="99" spans="2:12" s="9" customFormat="1" ht="19.899999999999999" customHeight="1">
      <c r="B99" s="107"/>
      <c r="D99" s="108" t="s">
        <v>99</v>
      </c>
      <c r="E99" s="109"/>
      <c r="F99" s="109"/>
      <c r="G99" s="109"/>
      <c r="H99" s="109"/>
      <c r="I99" s="109"/>
      <c r="J99" s="110">
        <f>J152</f>
        <v>0</v>
      </c>
      <c r="L99" s="107"/>
    </row>
    <row r="100" spans="2:12" s="9" customFormat="1" ht="19.899999999999999" customHeight="1">
      <c r="B100" s="107"/>
      <c r="D100" s="108" t="s">
        <v>100</v>
      </c>
      <c r="E100" s="109"/>
      <c r="F100" s="109"/>
      <c r="G100" s="109"/>
      <c r="H100" s="109"/>
      <c r="I100" s="109"/>
      <c r="J100" s="110">
        <f>J159</f>
        <v>0</v>
      </c>
      <c r="L100" s="107"/>
    </row>
    <row r="101" spans="2:12" s="8" customFormat="1" ht="24.95" customHeight="1">
      <c r="B101" s="103"/>
      <c r="D101" s="104" t="s">
        <v>101</v>
      </c>
      <c r="E101" s="105"/>
      <c r="F101" s="105"/>
      <c r="G101" s="105"/>
      <c r="H101" s="105"/>
      <c r="I101" s="105"/>
      <c r="J101" s="106">
        <f>J161</f>
        <v>0</v>
      </c>
      <c r="L101" s="103"/>
    </row>
    <row r="102" spans="2:12" s="9" customFormat="1" ht="19.899999999999999" customHeight="1">
      <c r="B102" s="107"/>
      <c r="D102" s="108" t="s">
        <v>102</v>
      </c>
      <c r="E102" s="109"/>
      <c r="F102" s="109"/>
      <c r="G102" s="109"/>
      <c r="H102" s="109"/>
      <c r="I102" s="109"/>
      <c r="J102" s="110">
        <f>J162</f>
        <v>0</v>
      </c>
      <c r="L102" s="107"/>
    </row>
    <row r="103" spans="2:12" s="9" customFormat="1" ht="19.899999999999999" customHeight="1">
      <c r="B103" s="107"/>
      <c r="D103" s="108" t="s">
        <v>103</v>
      </c>
      <c r="E103" s="109"/>
      <c r="F103" s="109"/>
      <c r="G103" s="109"/>
      <c r="H103" s="109"/>
      <c r="I103" s="109"/>
      <c r="J103" s="110">
        <f>J249</f>
        <v>0</v>
      </c>
      <c r="L103" s="107"/>
    </row>
    <row r="104" spans="2:12" s="9" customFormat="1" ht="19.899999999999999" customHeight="1">
      <c r="B104" s="107"/>
      <c r="D104" s="108" t="s">
        <v>104</v>
      </c>
      <c r="E104" s="109"/>
      <c r="F104" s="109"/>
      <c r="G104" s="109"/>
      <c r="H104" s="109"/>
      <c r="I104" s="109"/>
      <c r="J104" s="110">
        <f>J256</f>
        <v>0</v>
      </c>
      <c r="L104" s="107"/>
    </row>
    <row r="105" spans="2:12" s="9" customFormat="1" ht="19.899999999999999" customHeight="1">
      <c r="B105" s="107"/>
      <c r="D105" s="108" t="s">
        <v>105</v>
      </c>
      <c r="E105" s="109"/>
      <c r="F105" s="109"/>
      <c r="G105" s="109"/>
      <c r="H105" s="109"/>
      <c r="I105" s="109"/>
      <c r="J105" s="110">
        <f>J267</f>
        <v>0</v>
      </c>
      <c r="L105" s="107"/>
    </row>
    <row r="106" spans="2:12" s="9" customFormat="1" ht="19.899999999999999" customHeight="1">
      <c r="B106" s="107"/>
      <c r="D106" s="108" t="s">
        <v>106</v>
      </c>
      <c r="E106" s="109"/>
      <c r="F106" s="109"/>
      <c r="G106" s="109"/>
      <c r="H106" s="109"/>
      <c r="I106" s="109"/>
      <c r="J106" s="110">
        <f>J276</f>
        <v>0</v>
      </c>
      <c r="L106" s="107"/>
    </row>
    <row r="107" spans="2:12" s="1" customFormat="1" ht="21.75" customHeight="1">
      <c r="B107" s="31"/>
      <c r="L107" s="31"/>
    </row>
    <row r="108" spans="2:12" s="1" customFormat="1" ht="6.95" customHeight="1"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31"/>
    </row>
    <row r="112" spans="2:12" s="1" customFormat="1" ht="6.95" customHeight="1"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31"/>
    </row>
    <row r="113" spans="2:63" s="1" customFormat="1" ht="24.95" customHeight="1">
      <c r="B113" s="31"/>
      <c r="C113" s="20" t="s">
        <v>107</v>
      </c>
      <c r="L113" s="31"/>
    </row>
    <row r="114" spans="2:63" s="1" customFormat="1" ht="6.95" customHeight="1">
      <c r="B114" s="31"/>
      <c r="L114" s="31"/>
    </row>
    <row r="115" spans="2:63" s="1" customFormat="1" ht="12" customHeight="1">
      <c r="B115" s="31"/>
      <c r="C115" s="26" t="s">
        <v>16</v>
      </c>
      <c r="L115" s="31"/>
    </row>
    <row r="116" spans="2:63" s="1" customFormat="1" ht="16.5" customHeight="1">
      <c r="B116" s="31"/>
      <c r="E116" s="224" t="str">
        <f>E7</f>
        <v>Oprava střechy ZŠ Máchova 1110 Bělá pod Bezdězem</v>
      </c>
      <c r="F116" s="225"/>
      <c r="G116" s="225"/>
      <c r="H116" s="225"/>
      <c r="L116" s="31"/>
    </row>
    <row r="117" spans="2:63" s="1" customFormat="1" ht="12" customHeight="1">
      <c r="B117" s="31"/>
      <c r="C117" s="26" t="s">
        <v>90</v>
      </c>
      <c r="L117" s="31"/>
    </row>
    <row r="118" spans="2:63" s="1" customFormat="1" ht="16.5" customHeight="1">
      <c r="B118" s="31"/>
      <c r="E118" s="205" t="str">
        <f>E9</f>
        <v xml:space="preserve">SO01 - Střecha - spojovací krček </v>
      </c>
      <c r="F118" s="226"/>
      <c r="G118" s="226"/>
      <c r="H118" s="226"/>
      <c r="L118" s="31"/>
    </row>
    <row r="119" spans="2:63" s="1" customFormat="1" ht="6.95" customHeight="1">
      <c r="B119" s="31"/>
      <c r="L119" s="31"/>
    </row>
    <row r="120" spans="2:63" s="1" customFormat="1" ht="12" customHeight="1">
      <c r="B120" s="31"/>
      <c r="C120" s="26" t="s">
        <v>20</v>
      </c>
      <c r="F120" s="24" t="str">
        <f>F12</f>
        <v>Máchova 1110 Bělá pod Bezdězem</v>
      </c>
      <c r="I120" s="26" t="s">
        <v>22</v>
      </c>
      <c r="J120" s="51" t="str">
        <f>IF(J12="","",J12)</f>
        <v>11. 6. 2023</v>
      </c>
      <c r="L120" s="31"/>
    </row>
    <row r="121" spans="2:63" s="1" customFormat="1" ht="6.95" customHeight="1">
      <c r="B121" s="31"/>
      <c r="L121" s="31"/>
    </row>
    <row r="122" spans="2:63" s="1" customFormat="1" ht="15.2" customHeight="1">
      <c r="B122" s="31"/>
      <c r="C122" s="26" t="s">
        <v>24</v>
      </c>
      <c r="F122" s="24" t="str">
        <f>E15</f>
        <v>Město Bělá pod Bezdězem</v>
      </c>
      <c r="I122" s="26" t="s">
        <v>30</v>
      </c>
      <c r="J122" s="29" t="str">
        <f>E21</f>
        <v xml:space="preserve"> </v>
      </c>
      <c r="L122" s="31"/>
    </row>
    <row r="123" spans="2:63" s="1" customFormat="1" ht="15.2" customHeight="1">
      <c r="B123" s="31"/>
      <c r="C123" s="26" t="s">
        <v>28</v>
      </c>
      <c r="F123" s="24" t="str">
        <f>IF(E18="","",E18)</f>
        <v>Vyplň údaj</v>
      </c>
      <c r="I123" s="26" t="s">
        <v>33</v>
      </c>
      <c r="J123" s="29" t="str">
        <f>E24</f>
        <v xml:space="preserve"> </v>
      </c>
      <c r="L123" s="31"/>
    </row>
    <row r="124" spans="2:63" s="1" customFormat="1" ht="10.35" customHeight="1">
      <c r="B124" s="31"/>
      <c r="L124" s="31"/>
    </row>
    <row r="125" spans="2:63" s="10" customFormat="1" ht="29.25" customHeight="1">
      <c r="B125" s="111"/>
      <c r="C125" s="112" t="s">
        <v>108</v>
      </c>
      <c r="D125" s="113" t="s">
        <v>60</v>
      </c>
      <c r="E125" s="113" t="s">
        <v>56</v>
      </c>
      <c r="F125" s="113" t="s">
        <v>57</v>
      </c>
      <c r="G125" s="113" t="s">
        <v>109</v>
      </c>
      <c r="H125" s="113" t="s">
        <v>110</v>
      </c>
      <c r="I125" s="113" t="s">
        <v>111</v>
      </c>
      <c r="J125" s="114" t="s">
        <v>94</v>
      </c>
      <c r="K125" s="115" t="s">
        <v>112</v>
      </c>
      <c r="L125" s="111"/>
      <c r="M125" s="58" t="s">
        <v>1</v>
      </c>
      <c r="N125" s="59" t="s">
        <v>39</v>
      </c>
      <c r="O125" s="59" t="s">
        <v>113</v>
      </c>
      <c r="P125" s="59" t="s">
        <v>114</v>
      </c>
      <c r="Q125" s="59" t="s">
        <v>115</v>
      </c>
      <c r="R125" s="59" t="s">
        <v>116</v>
      </c>
      <c r="S125" s="59" t="s">
        <v>117</v>
      </c>
      <c r="T125" s="60" t="s">
        <v>118</v>
      </c>
    </row>
    <row r="126" spans="2:63" s="1" customFormat="1" ht="22.9" customHeight="1">
      <c r="B126" s="31"/>
      <c r="C126" s="63" t="s">
        <v>119</v>
      </c>
      <c r="J126" s="116">
        <f>BK126</f>
        <v>0</v>
      </c>
      <c r="L126" s="31"/>
      <c r="M126" s="61"/>
      <c r="N126" s="52"/>
      <c r="O126" s="52"/>
      <c r="P126" s="117">
        <f>P127+P161</f>
        <v>0</v>
      </c>
      <c r="Q126" s="52"/>
      <c r="R126" s="117">
        <f>R127+R161</f>
        <v>4.1234368300000002</v>
      </c>
      <c r="S126" s="52"/>
      <c r="T126" s="118">
        <f>T127+T161</f>
        <v>11.915064000000001</v>
      </c>
      <c r="AT126" s="16" t="s">
        <v>74</v>
      </c>
      <c r="AU126" s="16" t="s">
        <v>96</v>
      </c>
      <c r="BK126" s="119">
        <f>BK127+BK161</f>
        <v>0</v>
      </c>
    </row>
    <row r="127" spans="2:63" s="11" customFormat="1" ht="25.9" customHeight="1">
      <c r="B127" s="120"/>
      <c r="D127" s="121" t="s">
        <v>74</v>
      </c>
      <c r="E127" s="122" t="s">
        <v>120</v>
      </c>
      <c r="F127" s="122" t="s">
        <v>121</v>
      </c>
      <c r="I127" s="123"/>
      <c r="J127" s="124">
        <f>BK127</f>
        <v>0</v>
      </c>
      <c r="L127" s="120"/>
      <c r="M127" s="125"/>
      <c r="P127" s="126">
        <f>P128+P152+P159</f>
        <v>0</v>
      </c>
      <c r="R127" s="126">
        <f>R128+R152+R159</f>
        <v>0.42288000000000003</v>
      </c>
      <c r="T127" s="127">
        <f>T128+T152+T159</f>
        <v>6.4636000000000005</v>
      </c>
      <c r="AR127" s="121" t="s">
        <v>83</v>
      </c>
      <c r="AT127" s="128" t="s">
        <v>74</v>
      </c>
      <c r="AU127" s="128" t="s">
        <v>75</v>
      </c>
      <c r="AY127" s="121" t="s">
        <v>122</v>
      </c>
      <c r="BK127" s="129">
        <f>BK128+BK152+BK159</f>
        <v>0</v>
      </c>
    </row>
    <row r="128" spans="2:63" s="11" customFormat="1" ht="22.9" customHeight="1">
      <c r="B128" s="120"/>
      <c r="D128" s="121" t="s">
        <v>74</v>
      </c>
      <c r="E128" s="130" t="s">
        <v>123</v>
      </c>
      <c r="F128" s="130" t="s">
        <v>124</v>
      </c>
      <c r="I128" s="123"/>
      <c r="J128" s="131">
        <f>BK128</f>
        <v>0</v>
      </c>
      <c r="L128" s="120"/>
      <c r="M128" s="125"/>
      <c r="P128" s="126">
        <f>SUM(P129:P151)</f>
        <v>0</v>
      </c>
      <c r="R128" s="126">
        <f>SUM(R129:R151)</f>
        <v>0.42288000000000003</v>
      </c>
      <c r="T128" s="127">
        <f>SUM(T129:T151)</f>
        <v>6.4636000000000005</v>
      </c>
      <c r="AR128" s="121" t="s">
        <v>83</v>
      </c>
      <c r="AT128" s="128" t="s">
        <v>74</v>
      </c>
      <c r="AU128" s="128" t="s">
        <v>83</v>
      </c>
      <c r="AY128" s="121" t="s">
        <v>122</v>
      </c>
      <c r="BK128" s="129">
        <f>SUM(BK129:BK151)</f>
        <v>0</v>
      </c>
    </row>
    <row r="129" spans="2:65" s="1" customFormat="1" ht="33" customHeight="1">
      <c r="B129" s="31"/>
      <c r="C129" s="132" t="s">
        <v>83</v>
      </c>
      <c r="D129" s="132" t="s">
        <v>125</v>
      </c>
      <c r="E129" s="133" t="s">
        <v>126</v>
      </c>
      <c r="F129" s="134" t="s">
        <v>127</v>
      </c>
      <c r="G129" s="135" t="s">
        <v>128</v>
      </c>
      <c r="H129" s="136">
        <v>234</v>
      </c>
      <c r="I129" s="137"/>
      <c r="J129" s="138">
        <f>ROUND(I129*H129,2)</f>
        <v>0</v>
      </c>
      <c r="K129" s="139"/>
      <c r="L129" s="31"/>
      <c r="M129" s="140" t="s">
        <v>1</v>
      </c>
      <c r="N129" s="141" t="s">
        <v>40</v>
      </c>
      <c r="P129" s="142">
        <f>O129*H129</f>
        <v>0</v>
      </c>
      <c r="Q129" s="142">
        <v>0</v>
      </c>
      <c r="R129" s="142">
        <f>Q129*H129</f>
        <v>0</v>
      </c>
      <c r="S129" s="142">
        <v>0</v>
      </c>
      <c r="T129" s="143">
        <f>S129*H129</f>
        <v>0</v>
      </c>
      <c r="AR129" s="144" t="s">
        <v>129</v>
      </c>
      <c r="AT129" s="144" t="s">
        <v>125</v>
      </c>
      <c r="AU129" s="144" t="s">
        <v>85</v>
      </c>
      <c r="AY129" s="16" t="s">
        <v>122</v>
      </c>
      <c r="BE129" s="145">
        <f>IF(N129="základní",J129,0)</f>
        <v>0</v>
      </c>
      <c r="BF129" s="145">
        <f>IF(N129="snížená",J129,0)</f>
        <v>0</v>
      </c>
      <c r="BG129" s="145">
        <f>IF(N129="zákl. přenesená",J129,0)</f>
        <v>0</v>
      </c>
      <c r="BH129" s="145">
        <f>IF(N129="sníž. přenesená",J129,0)</f>
        <v>0</v>
      </c>
      <c r="BI129" s="145">
        <f>IF(N129="nulová",J129,0)</f>
        <v>0</v>
      </c>
      <c r="BJ129" s="16" t="s">
        <v>83</v>
      </c>
      <c r="BK129" s="145">
        <f>ROUND(I129*H129,2)</f>
        <v>0</v>
      </c>
      <c r="BL129" s="16" t="s">
        <v>129</v>
      </c>
      <c r="BM129" s="144" t="s">
        <v>130</v>
      </c>
    </row>
    <row r="130" spans="2:65" s="12" customFormat="1" ht="11.25">
      <c r="B130" s="146"/>
      <c r="D130" s="147" t="s">
        <v>131</v>
      </c>
      <c r="E130" s="148" t="s">
        <v>1</v>
      </c>
      <c r="F130" s="149" t="s">
        <v>132</v>
      </c>
      <c r="H130" s="150">
        <v>234</v>
      </c>
      <c r="I130" s="151"/>
      <c r="L130" s="146"/>
      <c r="M130" s="152"/>
      <c r="T130" s="153"/>
      <c r="AT130" s="148" t="s">
        <v>131</v>
      </c>
      <c r="AU130" s="148" t="s">
        <v>85</v>
      </c>
      <c r="AV130" s="12" t="s">
        <v>85</v>
      </c>
      <c r="AW130" s="12" t="s">
        <v>32</v>
      </c>
      <c r="AX130" s="12" t="s">
        <v>83</v>
      </c>
      <c r="AY130" s="148" t="s">
        <v>122</v>
      </c>
    </row>
    <row r="131" spans="2:65" s="1" customFormat="1" ht="33" customHeight="1">
      <c r="B131" s="31"/>
      <c r="C131" s="132" t="s">
        <v>85</v>
      </c>
      <c r="D131" s="132" t="s">
        <v>125</v>
      </c>
      <c r="E131" s="133" t="s">
        <v>133</v>
      </c>
      <c r="F131" s="134" t="s">
        <v>134</v>
      </c>
      <c r="G131" s="135" t="s">
        <v>128</v>
      </c>
      <c r="H131" s="136">
        <v>7020</v>
      </c>
      <c r="I131" s="137"/>
      <c r="J131" s="138">
        <f>ROUND(I131*H131,2)</f>
        <v>0</v>
      </c>
      <c r="K131" s="139"/>
      <c r="L131" s="31"/>
      <c r="M131" s="140" t="s">
        <v>1</v>
      </c>
      <c r="N131" s="141" t="s">
        <v>40</v>
      </c>
      <c r="P131" s="142">
        <f>O131*H131</f>
        <v>0</v>
      </c>
      <c r="Q131" s="142">
        <v>0</v>
      </c>
      <c r="R131" s="142">
        <f>Q131*H131</f>
        <v>0</v>
      </c>
      <c r="S131" s="142">
        <v>0</v>
      </c>
      <c r="T131" s="143">
        <f>S131*H131</f>
        <v>0</v>
      </c>
      <c r="AR131" s="144" t="s">
        <v>129</v>
      </c>
      <c r="AT131" s="144" t="s">
        <v>125</v>
      </c>
      <c r="AU131" s="144" t="s">
        <v>85</v>
      </c>
      <c r="AY131" s="16" t="s">
        <v>122</v>
      </c>
      <c r="BE131" s="145">
        <f>IF(N131="základní",J131,0)</f>
        <v>0</v>
      </c>
      <c r="BF131" s="145">
        <f>IF(N131="snížená",J131,0)</f>
        <v>0</v>
      </c>
      <c r="BG131" s="145">
        <f>IF(N131="zákl. přenesená",J131,0)</f>
        <v>0</v>
      </c>
      <c r="BH131" s="145">
        <f>IF(N131="sníž. přenesená",J131,0)</f>
        <v>0</v>
      </c>
      <c r="BI131" s="145">
        <f>IF(N131="nulová",J131,0)</f>
        <v>0</v>
      </c>
      <c r="BJ131" s="16" t="s">
        <v>83</v>
      </c>
      <c r="BK131" s="145">
        <f>ROUND(I131*H131,2)</f>
        <v>0</v>
      </c>
      <c r="BL131" s="16" t="s">
        <v>129</v>
      </c>
      <c r="BM131" s="144" t="s">
        <v>135</v>
      </c>
    </row>
    <row r="132" spans="2:65" s="12" customFormat="1" ht="11.25">
      <c r="B132" s="146"/>
      <c r="D132" s="147" t="s">
        <v>131</v>
      </c>
      <c r="E132" s="148" t="s">
        <v>1</v>
      </c>
      <c r="F132" s="149" t="s">
        <v>136</v>
      </c>
      <c r="H132" s="150">
        <v>7020</v>
      </c>
      <c r="I132" s="151"/>
      <c r="L132" s="146"/>
      <c r="M132" s="152"/>
      <c r="T132" s="153"/>
      <c r="AT132" s="148" t="s">
        <v>131</v>
      </c>
      <c r="AU132" s="148" t="s">
        <v>85</v>
      </c>
      <c r="AV132" s="12" t="s">
        <v>85</v>
      </c>
      <c r="AW132" s="12" t="s">
        <v>32</v>
      </c>
      <c r="AX132" s="12" t="s">
        <v>83</v>
      </c>
      <c r="AY132" s="148" t="s">
        <v>122</v>
      </c>
    </row>
    <row r="133" spans="2:65" s="1" customFormat="1" ht="33" customHeight="1">
      <c r="B133" s="31"/>
      <c r="C133" s="132" t="s">
        <v>137</v>
      </c>
      <c r="D133" s="132" t="s">
        <v>125</v>
      </c>
      <c r="E133" s="133" t="s">
        <v>138</v>
      </c>
      <c r="F133" s="134" t="s">
        <v>139</v>
      </c>
      <c r="G133" s="135" t="s">
        <v>128</v>
      </c>
      <c r="H133" s="136">
        <v>234</v>
      </c>
      <c r="I133" s="137"/>
      <c r="J133" s="138">
        <f>ROUND(I133*H133,2)</f>
        <v>0</v>
      </c>
      <c r="K133" s="139"/>
      <c r="L133" s="31"/>
      <c r="M133" s="140" t="s">
        <v>1</v>
      </c>
      <c r="N133" s="141" t="s">
        <v>40</v>
      </c>
      <c r="P133" s="142">
        <f>O133*H133</f>
        <v>0</v>
      </c>
      <c r="Q133" s="142">
        <v>0</v>
      </c>
      <c r="R133" s="142">
        <f>Q133*H133</f>
        <v>0</v>
      </c>
      <c r="S133" s="142">
        <v>0</v>
      </c>
      <c r="T133" s="143">
        <f>S133*H133</f>
        <v>0</v>
      </c>
      <c r="AR133" s="144" t="s">
        <v>129</v>
      </c>
      <c r="AT133" s="144" t="s">
        <v>125</v>
      </c>
      <c r="AU133" s="144" t="s">
        <v>85</v>
      </c>
      <c r="AY133" s="16" t="s">
        <v>122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6" t="s">
        <v>83</v>
      </c>
      <c r="BK133" s="145">
        <f>ROUND(I133*H133,2)</f>
        <v>0</v>
      </c>
      <c r="BL133" s="16" t="s">
        <v>129</v>
      </c>
      <c r="BM133" s="144" t="s">
        <v>140</v>
      </c>
    </row>
    <row r="134" spans="2:65" s="1" customFormat="1" ht="16.5" customHeight="1">
      <c r="B134" s="31"/>
      <c r="C134" s="132" t="s">
        <v>129</v>
      </c>
      <c r="D134" s="132" t="s">
        <v>125</v>
      </c>
      <c r="E134" s="133" t="s">
        <v>141</v>
      </c>
      <c r="F134" s="134" t="s">
        <v>142</v>
      </c>
      <c r="G134" s="135" t="s">
        <v>143</v>
      </c>
      <c r="H134" s="136">
        <v>2</v>
      </c>
      <c r="I134" s="137"/>
      <c r="J134" s="138">
        <f>ROUND(I134*H134,2)</f>
        <v>0</v>
      </c>
      <c r="K134" s="139"/>
      <c r="L134" s="31"/>
      <c r="M134" s="140" t="s">
        <v>1</v>
      </c>
      <c r="N134" s="141" t="s">
        <v>40</v>
      </c>
      <c r="P134" s="142">
        <f>O134*H134</f>
        <v>0</v>
      </c>
      <c r="Q134" s="142">
        <v>0</v>
      </c>
      <c r="R134" s="142">
        <f>Q134*H134</f>
        <v>0</v>
      </c>
      <c r="S134" s="142">
        <v>0</v>
      </c>
      <c r="T134" s="143">
        <f>S134*H134</f>
        <v>0</v>
      </c>
      <c r="AR134" s="144" t="s">
        <v>129</v>
      </c>
      <c r="AT134" s="144" t="s">
        <v>125</v>
      </c>
      <c r="AU134" s="144" t="s">
        <v>85</v>
      </c>
      <c r="AY134" s="16" t="s">
        <v>122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6" t="s">
        <v>83</v>
      </c>
      <c r="BK134" s="145">
        <f>ROUND(I134*H134,2)</f>
        <v>0</v>
      </c>
      <c r="BL134" s="16" t="s">
        <v>129</v>
      </c>
      <c r="BM134" s="144" t="s">
        <v>144</v>
      </c>
    </row>
    <row r="135" spans="2:65" s="1" customFormat="1" ht="24.2" customHeight="1">
      <c r="B135" s="31"/>
      <c r="C135" s="132" t="s">
        <v>145</v>
      </c>
      <c r="D135" s="132" t="s">
        <v>125</v>
      </c>
      <c r="E135" s="133" t="s">
        <v>146</v>
      </c>
      <c r="F135" s="134" t="s">
        <v>147</v>
      </c>
      <c r="G135" s="135" t="s">
        <v>143</v>
      </c>
      <c r="H135" s="136">
        <v>60</v>
      </c>
      <c r="I135" s="137"/>
      <c r="J135" s="138">
        <f>ROUND(I135*H135,2)</f>
        <v>0</v>
      </c>
      <c r="K135" s="139"/>
      <c r="L135" s="31"/>
      <c r="M135" s="140" t="s">
        <v>1</v>
      </c>
      <c r="N135" s="141" t="s">
        <v>40</v>
      </c>
      <c r="P135" s="142">
        <f>O135*H135</f>
        <v>0</v>
      </c>
      <c r="Q135" s="142">
        <v>0</v>
      </c>
      <c r="R135" s="142">
        <f>Q135*H135</f>
        <v>0</v>
      </c>
      <c r="S135" s="142">
        <v>0</v>
      </c>
      <c r="T135" s="143">
        <f>S135*H135</f>
        <v>0</v>
      </c>
      <c r="AR135" s="144" t="s">
        <v>129</v>
      </c>
      <c r="AT135" s="144" t="s">
        <v>125</v>
      </c>
      <c r="AU135" s="144" t="s">
        <v>85</v>
      </c>
      <c r="AY135" s="16" t="s">
        <v>122</v>
      </c>
      <c r="BE135" s="145">
        <f>IF(N135="základní",J135,0)</f>
        <v>0</v>
      </c>
      <c r="BF135" s="145">
        <f>IF(N135="snížená",J135,0)</f>
        <v>0</v>
      </c>
      <c r="BG135" s="145">
        <f>IF(N135="zákl. přenesená",J135,0)</f>
        <v>0</v>
      </c>
      <c r="BH135" s="145">
        <f>IF(N135="sníž. přenesená",J135,0)</f>
        <v>0</v>
      </c>
      <c r="BI135" s="145">
        <f>IF(N135="nulová",J135,0)</f>
        <v>0</v>
      </c>
      <c r="BJ135" s="16" t="s">
        <v>83</v>
      </c>
      <c r="BK135" s="145">
        <f>ROUND(I135*H135,2)</f>
        <v>0</v>
      </c>
      <c r="BL135" s="16" t="s">
        <v>129</v>
      </c>
      <c r="BM135" s="144" t="s">
        <v>148</v>
      </c>
    </row>
    <row r="136" spans="2:65" s="12" customFormat="1" ht="11.25">
      <c r="B136" s="146"/>
      <c r="D136" s="147" t="s">
        <v>131</v>
      </c>
      <c r="E136" s="148" t="s">
        <v>1</v>
      </c>
      <c r="F136" s="149" t="s">
        <v>149</v>
      </c>
      <c r="H136" s="150">
        <v>60</v>
      </c>
      <c r="I136" s="151"/>
      <c r="L136" s="146"/>
      <c r="M136" s="152"/>
      <c r="T136" s="153"/>
      <c r="AT136" s="148" t="s">
        <v>131</v>
      </c>
      <c r="AU136" s="148" t="s">
        <v>85</v>
      </c>
      <c r="AV136" s="12" t="s">
        <v>85</v>
      </c>
      <c r="AW136" s="12" t="s">
        <v>32</v>
      </c>
      <c r="AX136" s="12" t="s">
        <v>83</v>
      </c>
      <c r="AY136" s="148" t="s">
        <v>122</v>
      </c>
    </row>
    <row r="137" spans="2:65" s="1" customFormat="1" ht="16.5" customHeight="1">
      <c r="B137" s="31"/>
      <c r="C137" s="132" t="s">
        <v>150</v>
      </c>
      <c r="D137" s="132" t="s">
        <v>125</v>
      </c>
      <c r="E137" s="133" t="s">
        <v>151</v>
      </c>
      <c r="F137" s="134" t="s">
        <v>152</v>
      </c>
      <c r="G137" s="135" t="s">
        <v>143</v>
      </c>
      <c r="H137" s="136">
        <v>2</v>
      </c>
      <c r="I137" s="137"/>
      <c r="J137" s="138">
        <f>ROUND(I137*H137,2)</f>
        <v>0</v>
      </c>
      <c r="K137" s="139"/>
      <c r="L137" s="31"/>
      <c r="M137" s="140" t="s">
        <v>1</v>
      </c>
      <c r="N137" s="141" t="s">
        <v>40</v>
      </c>
      <c r="P137" s="142">
        <f>O137*H137</f>
        <v>0</v>
      </c>
      <c r="Q137" s="142">
        <v>0</v>
      </c>
      <c r="R137" s="142">
        <f>Q137*H137</f>
        <v>0</v>
      </c>
      <c r="S137" s="142">
        <v>0</v>
      </c>
      <c r="T137" s="143">
        <f>S137*H137</f>
        <v>0</v>
      </c>
      <c r="AR137" s="144" t="s">
        <v>129</v>
      </c>
      <c r="AT137" s="144" t="s">
        <v>125</v>
      </c>
      <c r="AU137" s="144" t="s">
        <v>85</v>
      </c>
      <c r="AY137" s="16" t="s">
        <v>122</v>
      </c>
      <c r="BE137" s="145">
        <f>IF(N137="základní",J137,0)</f>
        <v>0</v>
      </c>
      <c r="BF137" s="145">
        <f>IF(N137="snížená",J137,0)</f>
        <v>0</v>
      </c>
      <c r="BG137" s="145">
        <f>IF(N137="zákl. přenesená",J137,0)</f>
        <v>0</v>
      </c>
      <c r="BH137" s="145">
        <f>IF(N137="sníž. přenesená",J137,0)</f>
        <v>0</v>
      </c>
      <c r="BI137" s="145">
        <f>IF(N137="nulová",J137,0)</f>
        <v>0</v>
      </c>
      <c r="BJ137" s="16" t="s">
        <v>83</v>
      </c>
      <c r="BK137" s="145">
        <f>ROUND(I137*H137,2)</f>
        <v>0</v>
      </c>
      <c r="BL137" s="16" t="s">
        <v>129</v>
      </c>
      <c r="BM137" s="144" t="s">
        <v>153</v>
      </c>
    </row>
    <row r="138" spans="2:65" s="1" customFormat="1" ht="37.9" customHeight="1">
      <c r="B138" s="31"/>
      <c r="C138" s="132" t="s">
        <v>154</v>
      </c>
      <c r="D138" s="132" t="s">
        <v>125</v>
      </c>
      <c r="E138" s="133" t="s">
        <v>155</v>
      </c>
      <c r="F138" s="134" t="s">
        <v>156</v>
      </c>
      <c r="G138" s="135" t="s">
        <v>128</v>
      </c>
      <c r="H138" s="136">
        <v>37.965000000000003</v>
      </c>
      <c r="I138" s="137"/>
      <c r="J138" s="138">
        <f>ROUND(I138*H138,2)</f>
        <v>0</v>
      </c>
      <c r="K138" s="139"/>
      <c r="L138" s="31"/>
      <c r="M138" s="140" t="s">
        <v>1</v>
      </c>
      <c r="N138" s="141" t="s">
        <v>40</v>
      </c>
      <c r="P138" s="142">
        <f>O138*H138</f>
        <v>0</v>
      </c>
      <c r="Q138" s="142">
        <v>8.0000000000000002E-3</v>
      </c>
      <c r="R138" s="142">
        <f>Q138*H138</f>
        <v>0.30372000000000005</v>
      </c>
      <c r="S138" s="142">
        <v>0</v>
      </c>
      <c r="T138" s="143">
        <f>S138*H138</f>
        <v>0</v>
      </c>
      <c r="AR138" s="144" t="s">
        <v>129</v>
      </c>
      <c r="AT138" s="144" t="s">
        <v>125</v>
      </c>
      <c r="AU138" s="144" t="s">
        <v>85</v>
      </c>
      <c r="AY138" s="16" t="s">
        <v>122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6" t="s">
        <v>83</v>
      </c>
      <c r="BK138" s="145">
        <f>ROUND(I138*H138,2)</f>
        <v>0</v>
      </c>
      <c r="BL138" s="16" t="s">
        <v>129</v>
      </c>
      <c r="BM138" s="144" t="s">
        <v>157</v>
      </c>
    </row>
    <row r="139" spans="2:65" s="13" customFormat="1" ht="11.25">
      <c r="B139" s="154"/>
      <c r="D139" s="147" t="s">
        <v>131</v>
      </c>
      <c r="E139" s="155" t="s">
        <v>1</v>
      </c>
      <c r="F139" s="156" t="s">
        <v>158</v>
      </c>
      <c r="H139" s="155" t="s">
        <v>1</v>
      </c>
      <c r="I139" s="157"/>
      <c r="L139" s="154"/>
      <c r="M139" s="158"/>
      <c r="T139" s="159"/>
      <c r="AT139" s="155" t="s">
        <v>131</v>
      </c>
      <c r="AU139" s="155" t="s">
        <v>85</v>
      </c>
      <c r="AV139" s="13" t="s">
        <v>83</v>
      </c>
      <c r="AW139" s="13" t="s">
        <v>32</v>
      </c>
      <c r="AX139" s="13" t="s">
        <v>75</v>
      </c>
      <c r="AY139" s="155" t="s">
        <v>122</v>
      </c>
    </row>
    <row r="140" spans="2:65" s="12" customFormat="1" ht="11.25">
      <c r="B140" s="146"/>
      <c r="D140" s="147" t="s">
        <v>131</v>
      </c>
      <c r="E140" s="148" t="s">
        <v>1</v>
      </c>
      <c r="F140" s="149" t="s">
        <v>159</v>
      </c>
      <c r="H140" s="150">
        <v>11.121</v>
      </c>
      <c r="I140" s="151"/>
      <c r="L140" s="146"/>
      <c r="M140" s="152"/>
      <c r="T140" s="153"/>
      <c r="AT140" s="148" t="s">
        <v>131</v>
      </c>
      <c r="AU140" s="148" t="s">
        <v>85</v>
      </c>
      <c r="AV140" s="12" t="s">
        <v>85</v>
      </c>
      <c r="AW140" s="12" t="s">
        <v>32</v>
      </c>
      <c r="AX140" s="12" t="s">
        <v>75</v>
      </c>
      <c r="AY140" s="148" t="s">
        <v>122</v>
      </c>
    </row>
    <row r="141" spans="2:65" s="12" customFormat="1" ht="11.25">
      <c r="B141" s="146"/>
      <c r="D141" s="147" t="s">
        <v>131</v>
      </c>
      <c r="E141" s="148" t="s">
        <v>1</v>
      </c>
      <c r="F141" s="149" t="s">
        <v>160</v>
      </c>
      <c r="H141" s="150">
        <v>22.872</v>
      </c>
      <c r="I141" s="151"/>
      <c r="L141" s="146"/>
      <c r="M141" s="152"/>
      <c r="T141" s="153"/>
      <c r="AT141" s="148" t="s">
        <v>131</v>
      </c>
      <c r="AU141" s="148" t="s">
        <v>85</v>
      </c>
      <c r="AV141" s="12" t="s">
        <v>85</v>
      </c>
      <c r="AW141" s="12" t="s">
        <v>32</v>
      </c>
      <c r="AX141" s="12" t="s">
        <v>75</v>
      </c>
      <c r="AY141" s="148" t="s">
        <v>122</v>
      </c>
    </row>
    <row r="142" spans="2:65" s="12" customFormat="1" ht="11.25">
      <c r="B142" s="146"/>
      <c r="D142" s="147" t="s">
        <v>131</v>
      </c>
      <c r="E142" s="148" t="s">
        <v>1</v>
      </c>
      <c r="F142" s="149" t="s">
        <v>161</v>
      </c>
      <c r="H142" s="150">
        <v>3.972</v>
      </c>
      <c r="I142" s="151"/>
      <c r="L142" s="146"/>
      <c r="M142" s="152"/>
      <c r="T142" s="153"/>
      <c r="AT142" s="148" t="s">
        <v>131</v>
      </c>
      <c r="AU142" s="148" t="s">
        <v>85</v>
      </c>
      <c r="AV142" s="12" t="s">
        <v>85</v>
      </c>
      <c r="AW142" s="12" t="s">
        <v>32</v>
      </c>
      <c r="AX142" s="12" t="s">
        <v>75</v>
      </c>
      <c r="AY142" s="148" t="s">
        <v>122</v>
      </c>
    </row>
    <row r="143" spans="2:65" s="14" customFormat="1" ht="11.25">
      <c r="B143" s="160"/>
      <c r="D143" s="147" t="s">
        <v>131</v>
      </c>
      <c r="E143" s="161" t="s">
        <v>1</v>
      </c>
      <c r="F143" s="162" t="s">
        <v>162</v>
      </c>
      <c r="H143" s="163">
        <v>37.965000000000003</v>
      </c>
      <c r="I143" s="164"/>
      <c r="L143" s="160"/>
      <c r="M143" s="165"/>
      <c r="T143" s="166"/>
      <c r="AT143" s="161" t="s">
        <v>131</v>
      </c>
      <c r="AU143" s="161" t="s">
        <v>85</v>
      </c>
      <c r="AV143" s="14" t="s">
        <v>129</v>
      </c>
      <c r="AW143" s="14" t="s">
        <v>32</v>
      </c>
      <c r="AX143" s="14" t="s">
        <v>83</v>
      </c>
      <c r="AY143" s="161" t="s">
        <v>122</v>
      </c>
    </row>
    <row r="144" spans="2:65" s="1" customFormat="1" ht="24.2" customHeight="1">
      <c r="B144" s="31"/>
      <c r="C144" s="132" t="s">
        <v>163</v>
      </c>
      <c r="D144" s="132" t="s">
        <v>125</v>
      </c>
      <c r="E144" s="133" t="s">
        <v>164</v>
      </c>
      <c r="F144" s="134" t="s">
        <v>165</v>
      </c>
      <c r="G144" s="135" t="s">
        <v>143</v>
      </c>
      <c r="H144" s="136">
        <v>39.72</v>
      </c>
      <c r="I144" s="137"/>
      <c r="J144" s="138">
        <f>ROUND(I144*H144,2)</f>
        <v>0</v>
      </c>
      <c r="K144" s="139"/>
      <c r="L144" s="31"/>
      <c r="M144" s="140" t="s">
        <v>1</v>
      </c>
      <c r="N144" s="141" t="s">
        <v>40</v>
      </c>
      <c r="P144" s="142">
        <f>O144*H144</f>
        <v>0</v>
      </c>
      <c r="Q144" s="142">
        <v>3.0000000000000001E-3</v>
      </c>
      <c r="R144" s="142">
        <f>Q144*H144</f>
        <v>0.11916</v>
      </c>
      <c r="S144" s="142">
        <v>0</v>
      </c>
      <c r="T144" s="143">
        <f>S144*H144</f>
        <v>0</v>
      </c>
      <c r="AR144" s="144" t="s">
        <v>129</v>
      </c>
      <c r="AT144" s="144" t="s">
        <v>125</v>
      </c>
      <c r="AU144" s="144" t="s">
        <v>85</v>
      </c>
      <c r="AY144" s="16" t="s">
        <v>122</v>
      </c>
      <c r="BE144" s="145">
        <f>IF(N144="základní",J144,0)</f>
        <v>0</v>
      </c>
      <c r="BF144" s="145">
        <f>IF(N144="snížená",J144,0)</f>
        <v>0</v>
      </c>
      <c r="BG144" s="145">
        <f>IF(N144="zákl. přenesená",J144,0)</f>
        <v>0</v>
      </c>
      <c r="BH144" s="145">
        <f>IF(N144="sníž. přenesená",J144,0)</f>
        <v>0</v>
      </c>
      <c r="BI144" s="145">
        <f>IF(N144="nulová",J144,0)</f>
        <v>0</v>
      </c>
      <c r="BJ144" s="16" t="s">
        <v>83</v>
      </c>
      <c r="BK144" s="145">
        <f>ROUND(I144*H144,2)</f>
        <v>0</v>
      </c>
      <c r="BL144" s="16" t="s">
        <v>129</v>
      </c>
      <c r="BM144" s="144" t="s">
        <v>166</v>
      </c>
    </row>
    <row r="145" spans="2:65" s="12" customFormat="1" ht="11.25">
      <c r="B145" s="146"/>
      <c r="D145" s="147" t="s">
        <v>131</v>
      </c>
      <c r="E145" s="148" t="s">
        <v>1</v>
      </c>
      <c r="F145" s="149" t="s">
        <v>167</v>
      </c>
      <c r="H145" s="150">
        <v>39.72</v>
      </c>
      <c r="I145" s="151"/>
      <c r="L145" s="146"/>
      <c r="M145" s="152"/>
      <c r="T145" s="153"/>
      <c r="AT145" s="148" t="s">
        <v>131</v>
      </c>
      <c r="AU145" s="148" t="s">
        <v>85</v>
      </c>
      <c r="AV145" s="12" t="s">
        <v>85</v>
      </c>
      <c r="AW145" s="12" t="s">
        <v>32</v>
      </c>
      <c r="AX145" s="12" t="s">
        <v>83</v>
      </c>
      <c r="AY145" s="148" t="s">
        <v>122</v>
      </c>
    </row>
    <row r="146" spans="2:65" s="1" customFormat="1" ht="37.9" customHeight="1">
      <c r="B146" s="31"/>
      <c r="C146" s="132" t="s">
        <v>123</v>
      </c>
      <c r="D146" s="132" t="s">
        <v>125</v>
      </c>
      <c r="E146" s="133" t="s">
        <v>168</v>
      </c>
      <c r="F146" s="134" t="s">
        <v>169</v>
      </c>
      <c r="G146" s="135" t="s">
        <v>170</v>
      </c>
      <c r="H146" s="136">
        <v>2.9380000000000002</v>
      </c>
      <c r="I146" s="137"/>
      <c r="J146" s="138">
        <f>ROUND(I146*H146,2)</f>
        <v>0</v>
      </c>
      <c r="K146" s="139"/>
      <c r="L146" s="31"/>
      <c r="M146" s="140" t="s">
        <v>1</v>
      </c>
      <c r="N146" s="141" t="s">
        <v>40</v>
      </c>
      <c r="P146" s="142">
        <f>O146*H146</f>
        <v>0</v>
      </c>
      <c r="Q146" s="142">
        <v>0</v>
      </c>
      <c r="R146" s="142">
        <f>Q146*H146</f>
        <v>0</v>
      </c>
      <c r="S146" s="142">
        <v>2.2000000000000002</v>
      </c>
      <c r="T146" s="143">
        <f>S146*H146</f>
        <v>6.4636000000000005</v>
      </c>
      <c r="AR146" s="144" t="s">
        <v>129</v>
      </c>
      <c r="AT146" s="144" t="s">
        <v>125</v>
      </c>
      <c r="AU146" s="144" t="s">
        <v>85</v>
      </c>
      <c r="AY146" s="16" t="s">
        <v>122</v>
      </c>
      <c r="BE146" s="145">
        <f>IF(N146="základní",J146,0)</f>
        <v>0</v>
      </c>
      <c r="BF146" s="145">
        <f>IF(N146="snížená",J146,0)</f>
        <v>0</v>
      </c>
      <c r="BG146" s="145">
        <f>IF(N146="zákl. přenesená",J146,0)</f>
        <v>0</v>
      </c>
      <c r="BH146" s="145">
        <f>IF(N146="sníž. přenesená",J146,0)</f>
        <v>0</v>
      </c>
      <c r="BI146" s="145">
        <f>IF(N146="nulová",J146,0)</f>
        <v>0</v>
      </c>
      <c r="BJ146" s="16" t="s">
        <v>83</v>
      </c>
      <c r="BK146" s="145">
        <f>ROUND(I146*H146,2)</f>
        <v>0</v>
      </c>
      <c r="BL146" s="16" t="s">
        <v>129</v>
      </c>
      <c r="BM146" s="144" t="s">
        <v>171</v>
      </c>
    </row>
    <row r="147" spans="2:65" s="13" customFormat="1" ht="22.5">
      <c r="B147" s="154"/>
      <c r="D147" s="147" t="s">
        <v>131</v>
      </c>
      <c r="E147" s="155" t="s">
        <v>1</v>
      </c>
      <c r="F147" s="156" t="s">
        <v>172</v>
      </c>
      <c r="H147" s="155" t="s">
        <v>1</v>
      </c>
      <c r="I147" s="157"/>
      <c r="L147" s="154"/>
      <c r="M147" s="158"/>
      <c r="T147" s="159"/>
      <c r="AT147" s="155" t="s">
        <v>131</v>
      </c>
      <c r="AU147" s="155" t="s">
        <v>85</v>
      </c>
      <c r="AV147" s="13" t="s">
        <v>83</v>
      </c>
      <c r="AW147" s="13" t="s">
        <v>32</v>
      </c>
      <c r="AX147" s="13" t="s">
        <v>75</v>
      </c>
      <c r="AY147" s="155" t="s">
        <v>122</v>
      </c>
    </row>
    <row r="148" spans="2:65" s="12" customFormat="1" ht="11.25">
      <c r="B148" s="146"/>
      <c r="D148" s="147" t="s">
        <v>131</v>
      </c>
      <c r="E148" s="148" t="s">
        <v>1</v>
      </c>
      <c r="F148" s="149" t="s">
        <v>173</v>
      </c>
      <c r="H148" s="150">
        <v>0.89</v>
      </c>
      <c r="I148" s="151"/>
      <c r="L148" s="146"/>
      <c r="M148" s="152"/>
      <c r="T148" s="153"/>
      <c r="AT148" s="148" t="s">
        <v>131</v>
      </c>
      <c r="AU148" s="148" t="s">
        <v>85</v>
      </c>
      <c r="AV148" s="12" t="s">
        <v>85</v>
      </c>
      <c r="AW148" s="12" t="s">
        <v>32</v>
      </c>
      <c r="AX148" s="12" t="s">
        <v>75</v>
      </c>
      <c r="AY148" s="148" t="s">
        <v>122</v>
      </c>
    </row>
    <row r="149" spans="2:65" s="12" customFormat="1" ht="11.25">
      <c r="B149" s="146"/>
      <c r="D149" s="147" t="s">
        <v>131</v>
      </c>
      <c r="E149" s="148" t="s">
        <v>1</v>
      </c>
      <c r="F149" s="149" t="s">
        <v>174</v>
      </c>
      <c r="H149" s="150">
        <v>1.83</v>
      </c>
      <c r="I149" s="151"/>
      <c r="L149" s="146"/>
      <c r="M149" s="152"/>
      <c r="T149" s="153"/>
      <c r="AT149" s="148" t="s">
        <v>131</v>
      </c>
      <c r="AU149" s="148" t="s">
        <v>85</v>
      </c>
      <c r="AV149" s="12" t="s">
        <v>85</v>
      </c>
      <c r="AW149" s="12" t="s">
        <v>32</v>
      </c>
      <c r="AX149" s="12" t="s">
        <v>75</v>
      </c>
      <c r="AY149" s="148" t="s">
        <v>122</v>
      </c>
    </row>
    <row r="150" spans="2:65" s="12" customFormat="1" ht="22.5">
      <c r="B150" s="146"/>
      <c r="D150" s="147" t="s">
        <v>131</v>
      </c>
      <c r="E150" s="148" t="s">
        <v>1</v>
      </c>
      <c r="F150" s="149" t="s">
        <v>175</v>
      </c>
      <c r="H150" s="150">
        <v>0.218</v>
      </c>
      <c r="I150" s="151"/>
      <c r="L150" s="146"/>
      <c r="M150" s="152"/>
      <c r="T150" s="153"/>
      <c r="AT150" s="148" t="s">
        <v>131</v>
      </c>
      <c r="AU150" s="148" t="s">
        <v>85</v>
      </c>
      <c r="AV150" s="12" t="s">
        <v>85</v>
      </c>
      <c r="AW150" s="12" t="s">
        <v>32</v>
      </c>
      <c r="AX150" s="12" t="s">
        <v>75</v>
      </c>
      <c r="AY150" s="148" t="s">
        <v>122</v>
      </c>
    </row>
    <row r="151" spans="2:65" s="14" customFormat="1" ht="11.25">
      <c r="B151" s="160"/>
      <c r="D151" s="147" t="s">
        <v>131</v>
      </c>
      <c r="E151" s="161" t="s">
        <v>1</v>
      </c>
      <c r="F151" s="162" t="s">
        <v>162</v>
      </c>
      <c r="H151" s="163">
        <v>2.9380000000000002</v>
      </c>
      <c r="I151" s="164"/>
      <c r="L151" s="160"/>
      <c r="M151" s="165"/>
      <c r="T151" s="166"/>
      <c r="AT151" s="161" t="s">
        <v>131</v>
      </c>
      <c r="AU151" s="161" t="s">
        <v>85</v>
      </c>
      <c r="AV151" s="14" t="s">
        <v>129</v>
      </c>
      <c r="AW151" s="14" t="s">
        <v>32</v>
      </c>
      <c r="AX151" s="14" t="s">
        <v>83</v>
      </c>
      <c r="AY151" s="161" t="s">
        <v>122</v>
      </c>
    </row>
    <row r="152" spans="2:65" s="11" customFormat="1" ht="22.9" customHeight="1">
      <c r="B152" s="120"/>
      <c r="D152" s="121" t="s">
        <v>74</v>
      </c>
      <c r="E152" s="130" t="s">
        <v>176</v>
      </c>
      <c r="F152" s="130" t="s">
        <v>177</v>
      </c>
      <c r="I152" s="123"/>
      <c r="J152" s="131">
        <f>BK152</f>
        <v>0</v>
      </c>
      <c r="L152" s="120"/>
      <c r="M152" s="125"/>
      <c r="P152" s="126">
        <f>SUM(P153:P158)</f>
        <v>0</v>
      </c>
      <c r="R152" s="126">
        <f>SUM(R153:R158)</f>
        <v>0</v>
      </c>
      <c r="T152" s="127">
        <f>SUM(T153:T158)</f>
        <v>0</v>
      </c>
      <c r="AR152" s="121" t="s">
        <v>83</v>
      </c>
      <c r="AT152" s="128" t="s">
        <v>74</v>
      </c>
      <c r="AU152" s="128" t="s">
        <v>83</v>
      </c>
      <c r="AY152" s="121" t="s">
        <v>122</v>
      </c>
      <c r="BK152" s="129">
        <f>SUM(BK153:BK158)</f>
        <v>0</v>
      </c>
    </row>
    <row r="153" spans="2:65" s="1" customFormat="1" ht="33" customHeight="1">
      <c r="B153" s="31"/>
      <c r="C153" s="132" t="s">
        <v>178</v>
      </c>
      <c r="D153" s="132" t="s">
        <v>125</v>
      </c>
      <c r="E153" s="133" t="s">
        <v>179</v>
      </c>
      <c r="F153" s="134" t="s">
        <v>180</v>
      </c>
      <c r="G153" s="135" t="s">
        <v>181</v>
      </c>
      <c r="H153" s="136">
        <v>11.914999999999999</v>
      </c>
      <c r="I153" s="137"/>
      <c r="J153" s="138">
        <f>ROUND(I153*H153,2)</f>
        <v>0</v>
      </c>
      <c r="K153" s="139"/>
      <c r="L153" s="31"/>
      <c r="M153" s="140" t="s">
        <v>1</v>
      </c>
      <c r="N153" s="141" t="s">
        <v>40</v>
      </c>
      <c r="P153" s="142">
        <f>O153*H153</f>
        <v>0</v>
      </c>
      <c r="Q153" s="142">
        <v>0</v>
      </c>
      <c r="R153" s="142">
        <f>Q153*H153</f>
        <v>0</v>
      </c>
      <c r="S153" s="142">
        <v>0</v>
      </c>
      <c r="T153" s="143">
        <f>S153*H153</f>
        <v>0</v>
      </c>
      <c r="AR153" s="144" t="s">
        <v>129</v>
      </c>
      <c r="AT153" s="144" t="s">
        <v>125</v>
      </c>
      <c r="AU153" s="144" t="s">
        <v>85</v>
      </c>
      <c r="AY153" s="16" t="s">
        <v>122</v>
      </c>
      <c r="BE153" s="145">
        <f>IF(N153="základní",J153,0)</f>
        <v>0</v>
      </c>
      <c r="BF153" s="145">
        <f>IF(N153="snížená",J153,0)</f>
        <v>0</v>
      </c>
      <c r="BG153" s="145">
        <f>IF(N153="zákl. přenesená",J153,0)</f>
        <v>0</v>
      </c>
      <c r="BH153" s="145">
        <f>IF(N153="sníž. přenesená",J153,0)</f>
        <v>0</v>
      </c>
      <c r="BI153" s="145">
        <f>IF(N153="nulová",J153,0)</f>
        <v>0</v>
      </c>
      <c r="BJ153" s="16" t="s">
        <v>83</v>
      </c>
      <c r="BK153" s="145">
        <f>ROUND(I153*H153,2)</f>
        <v>0</v>
      </c>
      <c r="BL153" s="16" t="s">
        <v>129</v>
      </c>
      <c r="BM153" s="144" t="s">
        <v>182</v>
      </c>
    </row>
    <row r="154" spans="2:65" s="1" customFormat="1" ht="24.2" customHeight="1">
      <c r="B154" s="31"/>
      <c r="C154" s="132" t="s">
        <v>183</v>
      </c>
      <c r="D154" s="132" t="s">
        <v>125</v>
      </c>
      <c r="E154" s="133" t="s">
        <v>184</v>
      </c>
      <c r="F154" s="134" t="s">
        <v>185</v>
      </c>
      <c r="G154" s="135" t="s">
        <v>181</v>
      </c>
      <c r="H154" s="136">
        <v>11.914999999999999</v>
      </c>
      <c r="I154" s="137"/>
      <c r="J154" s="138">
        <f>ROUND(I154*H154,2)</f>
        <v>0</v>
      </c>
      <c r="K154" s="139"/>
      <c r="L154" s="31"/>
      <c r="M154" s="140" t="s">
        <v>1</v>
      </c>
      <c r="N154" s="141" t="s">
        <v>40</v>
      </c>
      <c r="P154" s="142">
        <f>O154*H154</f>
        <v>0</v>
      </c>
      <c r="Q154" s="142">
        <v>0</v>
      </c>
      <c r="R154" s="142">
        <f>Q154*H154</f>
        <v>0</v>
      </c>
      <c r="S154" s="142">
        <v>0</v>
      </c>
      <c r="T154" s="143">
        <f>S154*H154</f>
        <v>0</v>
      </c>
      <c r="AR154" s="144" t="s">
        <v>129</v>
      </c>
      <c r="AT154" s="144" t="s">
        <v>125</v>
      </c>
      <c r="AU154" s="144" t="s">
        <v>85</v>
      </c>
      <c r="AY154" s="16" t="s">
        <v>122</v>
      </c>
      <c r="BE154" s="145">
        <f>IF(N154="základní",J154,0)</f>
        <v>0</v>
      </c>
      <c r="BF154" s="145">
        <f>IF(N154="snížená",J154,0)</f>
        <v>0</v>
      </c>
      <c r="BG154" s="145">
        <f>IF(N154="zákl. přenesená",J154,0)</f>
        <v>0</v>
      </c>
      <c r="BH154" s="145">
        <f>IF(N154="sníž. přenesená",J154,0)</f>
        <v>0</v>
      </c>
      <c r="BI154" s="145">
        <f>IF(N154="nulová",J154,0)</f>
        <v>0</v>
      </c>
      <c r="BJ154" s="16" t="s">
        <v>83</v>
      </c>
      <c r="BK154" s="145">
        <f>ROUND(I154*H154,2)</f>
        <v>0</v>
      </c>
      <c r="BL154" s="16" t="s">
        <v>129</v>
      </c>
      <c r="BM154" s="144" t="s">
        <v>186</v>
      </c>
    </row>
    <row r="155" spans="2:65" s="1" customFormat="1" ht="24.2" customHeight="1">
      <c r="B155" s="31"/>
      <c r="C155" s="132" t="s">
        <v>187</v>
      </c>
      <c r="D155" s="132" t="s">
        <v>125</v>
      </c>
      <c r="E155" s="133" t="s">
        <v>188</v>
      </c>
      <c r="F155" s="134" t="s">
        <v>189</v>
      </c>
      <c r="G155" s="135" t="s">
        <v>181</v>
      </c>
      <c r="H155" s="136">
        <v>714.9</v>
      </c>
      <c r="I155" s="137"/>
      <c r="J155" s="138">
        <f>ROUND(I155*H155,2)</f>
        <v>0</v>
      </c>
      <c r="K155" s="139"/>
      <c r="L155" s="31"/>
      <c r="M155" s="140" t="s">
        <v>1</v>
      </c>
      <c r="N155" s="141" t="s">
        <v>40</v>
      </c>
      <c r="P155" s="142">
        <f>O155*H155</f>
        <v>0</v>
      </c>
      <c r="Q155" s="142">
        <v>0</v>
      </c>
      <c r="R155" s="142">
        <f>Q155*H155</f>
        <v>0</v>
      </c>
      <c r="S155" s="142">
        <v>0</v>
      </c>
      <c r="T155" s="143">
        <f>S155*H155</f>
        <v>0</v>
      </c>
      <c r="AR155" s="144" t="s">
        <v>129</v>
      </c>
      <c r="AT155" s="144" t="s">
        <v>125</v>
      </c>
      <c r="AU155" s="144" t="s">
        <v>85</v>
      </c>
      <c r="AY155" s="16" t="s">
        <v>122</v>
      </c>
      <c r="BE155" s="145">
        <f>IF(N155="základní",J155,0)</f>
        <v>0</v>
      </c>
      <c r="BF155" s="145">
        <f>IF(N155="snížená",J155,0)</f>
        <v>0</v>
      </c>
      <c r="BG155" s="145">
        <f>IF(N155="zákl. přenesená",J155,0)</f>
        <v>0</v>
      </c>
      <c r="BH155" s="145">
        <f>IF(N155="sníž. přenesená",J155,0)</f>
        <v>0</v>
      </c>
      <c r="BI155" s="145">
        <f>IF(N155="nulová",J155,0)</f>
        <v>0</v>
      </c>
      <c r="BJ155" s="16" t="s">
        <v>83</v>
      </c>
      <c r="BK155" s="145">
        <f>ROUND(I155*H155,2)</f>
        <v>0</v>
      </c>
      <c r="BL155" s="16" t="s">
        <v>129</v>
      </c>
      <c r="BM155" s="144" t="s">
        <v>190</v>
      </c>
    </row>
    <row r="156" spans="2:65" s="12" customFormat="1" ht="11.25">
      <c r="B156" s="146"/>
      <c r="D156" s="147" t="s">
        <v>131</v>
      </c>
      <c r="E156" s="148" t="s">
        <v>1</v>
      </c>
      <c r="F156" s="149" t="s">
        <v>191</v>
      </c>
      <c r="H156" s="150">
        <v>714.9</v>
      </c>
      <c r="I156" s="151"/>
      <c r="L156" s="146"/>
      <c r="M156" s="152"/>
      <c r="T156" s="153"/>
      <c r="AT156" s="148" t="s">
        <v>131</v>
      </c>
      <c r="AU156" s="148" t="s">
        <v>85</v>
      </c>
      <c r="AV156" s="12" t="s">
        <v>85</v>
      </c>
      <c r="AW156" s="12" t="s">
        <v>32</v>
      </c>
      <c r="AX156" s="12" t="s">
        <v>83</v>
      </c>
      <c r="AY156" s="148" t="s">
        <v>122</v>
      </c>
    </row>
    <row r="157" spans="2:65" s="1" customFormat="1" ht="33" customHeight="1">
      <c r="B157" s="31"/>
      <c r="C157" s="132" t="s">
        <v>192</v>
      </c>
      <c r="D157" s="132" t="s">
        <v>125</v>
      </c>
      <c r="E157" s="133" t="s">
        <v>193</v>
      </c>
      <c r="F157" s="134" t="s">
        <v>194</v>
      </c>
      <c r="G157" s="135" t="s">
        <v>181</v>
      </c>
      <c r="H157" s="136">
        <v>6.6970000000000001</v>
      </c>
      <c r="I157" s="137"/>
      <c r="J157" s="138">
        <f>ROUND(I157*H157,2)</f>
        <v>0</v>
      </c>
      <c r="K157" s="139"/>
      <c r="L157" s="31"/>
      <c r="M157" s="140" t="s">
        <v>1</v>
      </c>
      <c r="N157" s="141" t="s">
        <v>40</v>
      </c>
      <c r="P157" s="142">
        <f>O157*H157</f>
        <v>0</v>
      </c>
      <c r="Q157" s="142">
        <v>0</v>
      </c>
      <c r="R157" s="142">
        <f>Q157*H157</f>
        <v>0</v>
      </c>
      <c r="S157" s="142">
        <v>0</v>
      </c>
      <c r="T157" s="143">
        <f>S157*H157</f>
        <v>0</v>
      </c>
      <c r="AR157" s="144" t="s">
        <v>129</v>
      </c>
      <c r="AT157" s="144" t="s">
        <v>125</v>
      </c>
      <c r="AU157" s="144" t="s">
        <v>85</v>
      </c>
      <c r="AY157" s="16" t="s">
        <v>122</v>
      </c>
      <c r="BE157" s="145">
        <f>IF(N157="základní",J157,0)</f>
        <v>0</v>
      </c>
      <c r="BF157" s="145">
        <f>IF(N157="snížená",J157,0)</f>
        <v>0</v>
      </c>
      <c r="BG157" s="145">
        <f>IF(N157="zákl. přenesená",J157,0)</f>
        <v>0</v>
      </c>
      <c r="BH157" s="145">
        <f>IF(N157="sníž. přenesená",J157,0)</f>
        <v>0</v>
      </c>
      <c r="BI157" s="145">
        <f>IF(N157="nulová",J157,0)</f>
        <v>0</v>
      </c>
      <c r="BJ157" s="16" t="s">
        <v>83</v>
      </c>
      <c r="BK157" s="145">
        <f>ROUND(I157*H157,2)</f>
        <v>0</v>
      </c>
      <c r="BL157" s="16" t="s">
        <v>129</v>
      </c>
      <c r="BM157" s="144" t="s">
        <v>195</v>
      </c>
    </row>
    <row r="158" spans="2:65" s="1" customFormat="1" ht="33" customHeight="1">
      <c r="B158" s="31"/>
      <c r="C158" s="132" t="s">
        <v>196</v>
      </c>
      <c r="D158" s="132" t="s">
        <v>125</v>
      </c>
      <c r="E158" s="133" t="s">
        <v>197</v>
      </c>
      <c r="F158" s="134" t="s">
        <v>198</v>
      </c>
      <c r="G158" s="135" t="s">
        <v>181</v>
      </c>
      <c r="H158" s="136">
        <v>5.218</v>
      </c>
      <c r="I158" s="137"/>
      <c r="J158" s="138">
        <f>ROUND(I158*H158,2)</f>
        <v>0</v>
      </c>
      <c r="K158" s="139"/>
      <c r="L158" s="31"/>
      <c r="M158" s="140" t="s">
        <v>1</v>
      </c>
      <c r="N158" s="141" t="s">
        <v>40</v>
      </c>
      <c r="P158" s="142">
        <f>O158*H158</f>
        <v>0</v>
      </c>
      <c r="Q158" s="142">
        <v>0</v>
      </c>
      <c r="R158" s="142">
        <f>Q158*H158</f>
        <v>0</v>
      </c>
      <c r="S158" s="142">
        <v>0</v>
      </c>
      <c r="T158" s="143">
        <f>S158*H158</f>
        <v>0</v>
      </c>
      <c r="AR158" s="144" t="s">
        <v>129</v>
      </c>
      <c r="AT158" s="144" t="s">
        <v>125</v>
      </c>
      <c r="AU158" s="144" t="s">
        <v>85</v>
      </c>
      <c r="AY158" s="16" t="s">
        <v>122</v>
      </c>
      <c r="BE158" s="145">
        <f>IF(N158="základní",J158,0)</f>
        <v>0</v>
      </c>
      <c r="BF158" s="145">
        <f>IF(N158="snížená",J158,0)</f>
        <v>0</v>
      </c>
      <c r="BG158" s="145">
        <f>IF(N158="zákl. přenesená",J158,0)</f>
        <v>0</v>
      </c>
      <c r="BH158" s="145">
        <f>IF(N158="sníž. přenesená",J158,0)</f>
        <v>0</v>
      </c>
      <c r="BI158" s="145">
        <f>IF(N158="nulová",J158,0)</f>
        <v>0</v>
      </c>
      <c r="BJ158" s="16" t="s">
        <v>83</v>
      </c>
      <c r="BK158" s="145">
        <f>ROUND(I158*H158,2)</f>
        <v>0</v>
      </c>
      <c r="BL158" s="16" t="s">
        <v>129</v>
      </c>
      <c r="BM158" s="144" t="s">
        <v>199</v>
      </c>
    </row>
    <row r="159" spans="2:65" s="11" customFormat="1" ht="22.9" customHeight="1">
      <c r="B159" s="120"/>
      <c r="D159" s="121" t="s">
        <v>74</v>
      </c>
      <c r="E159" s="130" t="s">
        <v>200</v>
      </c>
      <c r="F159" s="130" t="s">
        <v>201</v>
      </c>
      <c r="I159" s="123"/>
      <c r="J159" s="131">
        <f>BK159</f>
        <v>0</v>
      </c>
      <c r="L159" s="120"/>
      <c r="M159" s="125"/>
      <c r="P159" s="126">
        <f>P160</f>
        <v>0</v>
      </c>
      <c r="R159" s="126">
        <f>R160</f>
        <v>0</v>
      </c>
      <c r="T159" s="127">
        <f>T160</f>
        <v>0</v>
      </c>
      <c r="AR159" s="121" t="s">
        <v>83</v>
      </c>
      <c r="AT159" s="128" t="s">
        <v>74</v>
      </c>
      <c r="AU159" s="128" t="s">
        <v>83</v>
      </c>
      <c r="AY159" s="121" t="s">
        <v>122</v>
      </c>
      <c r="BK159" s="129">
        <f>BK160</f>
        <v>0</v>
      </c>
    </row>
    <row r="160" spans="2:65" s="1" customFormat="1" ht="24.2" customHeight="1">
      <c r="B160" s="31"/>
      <c r="C160" s="132" t="s">
        <v>8</v>
      </c>
      <c r="D160" s="132" t="s">
        <v>125</v>
      </c>
      <c r="E160" s="133" t="s">
        <v>202</v>
      </c>
      <c r="F160" s="134" t="s">
        <v>203</v>
      </c>
      <c r="G160" s="135" t="s">
        <v>181</v>
      </c>
      <c r="H160" s="136">
        <v>0.43</v>
      </c>
      <c r="I160" s="137"/>
      <c r="J160" s="138">
        <f>ROUND(I160*H160,2)</f>
        <v>0</v>
      </c>
      <c r="K160" s="139"/>
      <c r="L160" s="31"/>
      <c r="M160" s="140" t="s">
        <v>1</v>
      </c>
      <c r="N160" s="141" t="s">
        <v>40</v>
      </c>
      <c r="P160" s="142">
        <f>O160*H160</f>
        <v>0</v>
      </c>
      <c r="Q160" s="142">
        <v>0</v>
      </c>
      <c r="R160" s="142">
        <f>Q160*H160</f>
        <v>0</v>
      </c>
      <c r="S160" s="142">
        <v>0</v>
      </c>
      <c r="T160" s="143">
        <f>S160*H160</f>
        <v>0</v>
      </c>
      <c r="AR160" s="144" t="s">
        <v>129</v>
      </c>
      <c r="AT160" s="144" t="s">
        <v>125</v>
      </c>
      <c r="AU160" s="144" t="s">
        <v>85</v>
      </c>
      <c r="AY160" s="16" t="s">
        <v>122</v>
      </c>
      <c r="BE160" s="145">
        <f>IF(N160="základní",J160,0)</f>
        <v>0</v>
      </c>
      <c r="BF160" s="145">
        <f>IF(N160="snížená",J160,0)</f>
        <v>0</v>
      </c>
      <c r="BG160" s="145">
        <f>IF(N160="zákl. přenesená",J160,0)</f>
        <v>0</v>
      </c>
      <c r="BH160" s="145">
        <f>IF(N160="sníž. přenesená",J160,0)</f>
        <v>0</v>
      </c>
      <c r="BI160" s="145">
        <f>IF(N160="nulová",J160,0)</f>
        <v>0</v>
      </c>
      <c r="BJ160" s="16" t="s">
        <v>83</v>
      </c>
      <c r="BK160" s="145">
        <f>ROUND(I160*H160,2)</f>
        <v>0</v>
      </c>
      <c r="BL160" s="16" t="s">
        <v>129</v>
      </c>
      <c r="BM160" s="144" t="s">
        <v>204</v>
      </c>
    </row>
    <row r="161" spans="2:65" s="11" customFormat="1" ht="25.9" customHeight="1">
      <c r="B161" s="120"/>
      <c r="D161" s="121" t="s">
        <v>74</v>
      </c>
      <c r="E161" s="122" t="s">
        <v>205</v>
      </c>
      <c r="F161" s="122" t="s">
        <v>206</v>
      </c>
      <c r="I161" s="123"/>
      <c r="J161" s="124">
        <f>BK161</f>
        <v>0</v>
      </c>
      <c r="L161" s="120"/>
      <c r="M161" s="125"/>
      <c r="P161" s="126">
        <f>P162+P249+P256+P267+P276</f>
        <v>0</v>
      </c>
      <c r="R161" s="126">
        <f>R162+R249+R256+R267+R276</f>
        <v>3.70055683</v>
      </c>
      <c r="T161" s="127">
        <f>T162+T249+T256+T267+T276</f>
        <v>5.4514639999999996</v>
      </c>
      <c r="AR161" s="121" t="s">
        <v>85</v>
      </c>
      <c r="AT161" s="128" t="s">
        <v>74</v>
      </c>
      <c r="AU161" s="128" t="s">
        <v>75</v>
      </c>
      <c r="AY161" s="121" t="s">
        <v>122</v>
      </c>
      <c r="BK161" s="129">
        <f>BK162+BK249+BK256+BK267+BK276</f>
        <v>0</v>
      </c>
    </row>
    <row r="162" spans="2:65" s="11" customFormat="1" ht="22.9" customHeight="1">
      <c r="B162" s="120"/>
      <c r="D162" s="121" t="s">
        <v>74</v>
      </c>
      <c r="E162" s="130" t="s">
        <v>207</v>
      </c>
      <c r="F162" s="130" t="s">
        <v>208</v>
      </c>
      <c r="I162" s="123"/>
      <c r="J162" s="131">
        <f>BK162</f>
        <v>0</v>
      </c>
      <c r="L162" s="120"/>
      <c r="M162" s="125"/>
      <c r="P162" s="126">
        <f>SUM(P163:P248)</f>
        <v>0</v>
      </c>
      <c r="R162" s="126">
        <f>SUM(R163:R248)</f>
        <v>3.0904521799999998</v>
      </c>
      <c r="T162" s="127">
        <f>SUM(T163:T248)</f>
        <v>5.2175399999999996</v>
      </c>
      <c r="AR162" s="121" t="s">
        <v>85</v>
      </c>
      <c r="AT162" s="128" t="s">
        <v>74</v>
      </c>
      <c r="AU162" s="128" t="s">
        <v>83</v>
      </c>
      <c r="AY162" s="121" t="s">
        <v>122</v>
      </c>
      <c r="BK162" s="129">
        <f>SUM(BK163:BK248)</f>
        <v>0</v>
      </c>
    </row>
    <row r="163" spans="2:65" s="1" customFormat="1" ht="24.2" customHeight="1">
      <c r="B163" s="31"/>
      <c r="C163" s="132" t="s">
        <v>209</v>
      </c>
      <c r="D163" s="132" t="s">
        <v>125</v>
      </c>
      <c r="E163" s="133" t="s">
        <v>210</v>
      </c>
      <c r="F163" s="134" t="s">
        <v>211</v>
      </c>
      <c r="G163" s="135" t="s">
        <v>128</v>
      </c>
      <c r="H163" s="136">
        <v>106.06399999999999</v>
      </c>
      <c r="I163" s="137"/>
      <c r="J163" s="138">
        <f>ROUND(I163*H163,2)</f>
        <v>0</v>
      </c>
      <c r="K163" s="139"/>
      <c r="L163" s="31"/>
      <c r="M163" s="140" t="s">
        <v>1</v>
      </c>
      <c r="N163" s="141" t="s">
        <v>40</v>
      </c>
      <c r="P163" s="142">
        <f>O163*H163</f>
        <v>0</v>
      </c>
      <c r="Q163" s="142">
        <v>0</v>
      </c>
      <c r="R163" s="142">
        <f>Q163*H163</f>
        <v>0</v>
      </c>
      <c r="S163" s="142">
        <v>0</v>
      </c>
      <c r="T163" s="143">
        <f>S163*H163</f>
        <v>0</v>
      </c>
      <c r="AR163" s="144" t="s">
        <v>209</v>
      </c>
      <c r="AT163" s="144" t="s">
        <v>125</v>
      </c>
      <c r="AU163" s="144" t="s">
        <v>85</v>
      </c>
      <c r="AY163" s="16" t="s">
        <v>122</v>
      </c>
      <c r="BE163" s="145">
        <f>IF(N163="základní",J163,0)</f>
        <v>0</v>
      </c>
      <c r="BF163" s="145">
        <f>IF(N163="snížená",J163,0)</f>
        <v>0</v>
      </c>
      <c r="BG163" s="145">
        <f>IF(N163="zákl. přenesená",J163,0)</f>
        <v>0</v>
      </c>
      <c r="BH163" s="145">
        <f>IF(N163="sníž. přenesená",J163,0)</f>
        <v>0</v>
      </c>
      <c r="BI163" s="145">
        <f>IF(N163="nulová",J163,0)</f>
        <v>0</v>
      </c>
      <c r="BJ163" s="16" t="s">
        <v>83</v>
      </c>
      <c r="BK163" s="145">
        <f>ROUND(I163*H163,2)</f>
        <v>0</v>
      </c>
      <c r="BL163" s="16" t="s">
        <v>209</v>
      </c>
      <c r="BM163" s="144" t="s">
        <v>212</v>
      </c>
    </row>
    <row r="164" spans="2:65" s="13" customFormat="1" ht="11.25">
      <c r="B164" s="154"/>
      <c r="D164" s="147" t="s">
        <v>131</v>
      </c>
      <c r="E164" s="155" t="s">
        <v>1</v>
      </c>
      <c r="F164" s="156" t="s">
        <v>213</v>
      </c>
      <c r="H164" s="155" t="s">
        <v>1</v>
      </c>
      <c r="I164" s="157"/>
      <c r="L164" s="154"/>
      <c r="M164" s="158"/>
      <c r="T164" s="159"/>
      <c r="AT164" s="155" t="s">
        <v>131</v>
      </c>
      <c r="AU164" s="155" t="s">
        <v>85</v>
      </c>
      <c r="AV164" s="13" t="s">
        <v>83</v>
      </c>
      <c r="AW164" s="13" t="s">
        <v>32</v>
      </c>
      <c r="AX164" s="13" t="s">
        <v>75</v>
      </c>
      <c r="AY164" s="155" t="s">
        <v>122</v>
      </c>
    </row>
    <row r="165" spans="2:65" s="12" customFormat="1" ht="11.25">
      <c r="B165" s="146"/>
      <c r="D165" s="147" t="s">
        <v>131</v>
      </c>
      <c r="E165" s="148" t="s">
        <v>1</v>
      </c>
      <c r="F165" s="149" t="s">
        <v>214</v>
      </c>
      <c r="H165" s="150">
        <v>14.827999999999999</v>
      </c>
      <c r="I165" s="151"/>
      <c r="L165" s="146"/>
      <c r="M165" s="152"/>
      <c r="T165" s="153"/>
      <c r="AT165" s="148" t="s">
        <v>131</v>
      </c>
      <c r="AU165" s="148" t="s">
        <v>85</v>
      </c>
      <c r="AV165" s="12" t="s">
        <v>85</v>
      </c>
      <c r="AW165" s="12" t="s">
        <v>32</v>
      </c>
      <c r="AX165" s="12" t="s">
        <v>75</v>
      </c>
      <c r="AY165" s="148" t="s">
        <v>122</v>
      </c>
    </row>
    <row r="166" spans="2:65" s="13" customFormat="1" ht="11.25">
      <c r="B166" s="154"/>
      <c r="D166" s="147" t="s">
        <v>131</v>
      </c>
      <c r="E166" s="155" t="s">
        <v>1</v>
      </c>
      <c r="F166" s="156" t="s">
        <v>215</v>
      </c>
      <c r="H166" s="155" t="s">
        <v>1</v>
      </c>
      <c r="I166" s="157"/>
      <c r="L166" s="154"/>
      <c r="M166" s="158"/>
      <c r="T166" s="159"/>
      <c r="AT166" s="155" t="s">
        <v>131</v>
      </c>
      <c r="AU166" s="155" t="s">
        <v>85</v>
      </c>
      <c r="AV166" s="13" t="s">
        <v>83</v>
      </c>
      <c r="AW166" s="13" t="s">
        <v>32</v>
      </c>
      <c r="AX166" s="13" t="s">
        <v>75</v>
      </c>
      <c r="AY166" s="155" t="s">
        <v>122</v>
      </c>
    </row>
    <row r="167" spans="2:65" s="12" customFormat="1" ht="11.25">
      <c r="B167" s="146"/>
      <c r="D167" s="147" t="s">
        <v>131</v>
      </c>
      <c r="E167" s="148" t="s">
        <v>1</v>
      </c>
      <c r="F167" s="149" t="s">
        <v>216</v>
      </c>
      <c r="H167" s="150">
        <v>22.872</v>
      </c>
      <c r="I167" s="151"/>
      <c r="L167" s="146"/>
      <c r="M167" s="152"/>
      <c r="T167" s="153"/>
      <c r="AT167" s="148" t="s">
        <v>131</v>
      </c>
      <c r="AU167" s="148" t="s">
        <v>85</v>
      </c>
      <c r="AV167" s="12" t="s">
        <v>85</v>
      </c>
      <c r="AW167" s="12" t="s">
        <v>32</v>
      </c>
      <c r="AX167" s="12" t="s">
        <v>75</v>
      </c>
      <c r="AY167" s="148" t="s">
        <v>122</v>
      </c>
    </row>
    <row r="168" spans="2:65" s="13" customFormat="1" ht="11.25">
      <c r="B168" s="154"/>
      <c r="D168" s="147" t="s">
        <v>131</v>
      </c>
      <c r="E168" s="155" t="s">
        <v>1</v>
      </c>
      <c r="F168" s="156" t="s">
        <v>217</v>
      </c>
      <c r="H168" s="155" t="s">
        <v>1</v>
      </c>
      <c r="I168" s="157"/>
      <c r="L168" s="154"/>
      <c r="M168" s="158"/>
      <c r="T168" s="159"/>
      <c r="AT168" s="155" t="s">
        <v>131</v>
      </c>
      <c r="AU168" s="155" t="s">
        <v>85</v>
      </c>
      <c r="AV168" s="13" t="s">
        <v>83</v>
      </c>
      <c r="AW168" s="13" t="s">
        <v>32</v>
      </c>
      <c r="AX168" s="13" t="s">
        <v>75</v>
      </c>
      <c r="AY168" s="155" t="s">
        <v>122</v>
      </c>
    </row>
    <row r="169" spans="2:65" s="12" customFormat="1" ht="11.25">
      <c r="B169" s="146"/>
      <c r="D169" s="147" t="s">
        <v>131</v>
      </c>
      <c r="E169" s="148" t="s">
        <v>1</v>
      </c>
      <c r="F169" s="149" t="s">
        <v>218</v>
      </c>
      <c r="H169" s="150">
        <v>19</v>
      </c>
      <c r="I169" s="151"/>
      <c r="L169" s="146"/>
      <c r="M169" s="152"/>
      <c r="T169" s="153"/>
      <c r="AT169" s="148" t="s">
        <v>131</v>
      </c>
      <c r="AU169" s="148" t="s">
        <v>85</v>
      </c>
      <c r="AV169" s="12" t="s">
        <v>85</v>
      </c>
      <c r="AW169" s="12" t="s">
        <v>32</v>
      </c>
      <c r="AX169" s="12" t="s">
        <v>75</v>
      </c>
      <c r="AY169" s="148" t="s">
        <v>122</v>
      </c>
    </row>
    <row r="170" spans="2:65" s="13" customFormat="1" ht="11.25">
      <c r="B170" s="154"/>
      <c r="D170" s="147" t="s">
        <v>131</v>
      </c>
      <c r="E170" s="155" t="s">
        <v>1</v>
      </c>
      <c r="F170" s="156" t="s">
        <v>219</v>
      </c>
      <c r="H170" s="155" t="s">
        <v>1</v>
      </c>
      <c r="I170" s="157"/>
      <c r="L170" s="154"/>
      <c r="M170" s="158"/>
      <c r="T170" s="159"/>
      <c r="AT170" s="155" t="s">
        <v>131</v>
      </c>
      <c r="AU170" s="155" t="s">
        <v>85</v>
      </c>
      <c r="AV170" s="13" t="s">
        <v>83</v>
      </c>
      <c r="AW170" s="13" t="s">
        <v>32</v>
      </c>
      <c r="AX170" s="13" t="s">
        <v>75</v>
      </c>
      <c r="AY170" s="155" t="s">
        <v>122</v>
      </c>
    </row>
    <row r="171" spans="2:65" s="12" customFormat="1" ht="11.25">
      <c r="B171" s="146"/>
      <c r="D171" s="147" t="s">
        <v>131</v>
      </c>
      <c r="E171" s="148" t="s">
        <v>1</v>
      </c>
      <c r="F171" s="149" t="s">
        <v>220</v>
      </c>
      <c r="H171" s="150">
        <v>49.363999999999997</v>
      </c>
      <c r="I171" s="151"/>
      <c r="L171" s="146"/>
      <c r="M171" s="152"/>
      <c r="T171" s="153"/>
      <c r="AT171" s="148" t="s">
        <v>131</v>
      </c>
      <c r="AU171" s="148" t="s">
        <v>85</v>
      </c>
      <c r="AV171" s="12" t="s">
        <v>85</v>
      </c>
      <c r="AW171" s="12" t="s">
        <v>32</v>
      </c>
      <c r="AX171" s="12" t="s">
        <v>75</v>
      </c>
      <c r="AY171" s="148" t="s">
        <v>122</v>
      </c>
    </row>
    <row r="172" spans="2:65" s="14" customFormat="1" ht="11.25">
      <c r="B172" s="160"/>
      <c r="D172" s="147" t="s">
        <v>131</v>
      </c>
      <c r="E172" s="161" t="s">
        <v>1</v>
      </c>
      <c r="F172" s="162" t="s">
        <v>162</v>
      </c>
      <c r="H172" s="163">
        <v>106.06399999999999</v>
      </c>
      <c r="I172" s="164"/>
      <c r="L172" s="160"/>
      <c r="M172" s="165"/>
      <c r="T172" s="166"/>
      <c r="AT172" s="161" t="s">
        <v>131</v>
      </c>
      <c r="AU172" s="161" t="s">
        <v>85</v>
      </c>
      <c r="AV172" s="14" t="s">
        <v>129</v>
      </c>
      <c r="AW172" s="14" t="s">
        <v>32</v>
      </c>
      <c r="AX172" s="14" t="s">
        <v>83</v>
      </c>
      <c r="AY172" s="161" t="s">
        <v>122</v>
      </c>
    </row>
    <row r="173" spans="2:65" s="1" customFormat="1" ht="49.15" customHeight="1">
      <c r="B173" s="31"/>
      <c r="C173" s="167" t="s">
        <v>221</v>
      </c>
      <c r="D173" s="167" t="s">
        <v>222</v>
      </c>
      <c r="E173" s="168" t="s">
        <v>223</v>
      </c>
      <c r="F173" s="169" t="s">
        <v>224</v>
      </c>
      <c r="G173" s="170" t="s">
        <v>128</v>
      </c>
      <c r="H173" s="171">
        <v>127.277</v>
      </c>
      <c r="I173" s="172"/>
      <c r="J173" s="173">
        <f>ROUND(I173*H173,2)</f>
        <v>0</v>
      </c>
      <c r="K173" s="174"/>
      <c r="L173" s="175"/>
      <c r="M173" s="176" t="s">
        <v>1</v>
      </c>
      <c r="N173" s="177" t="s">
        <v>40</v>
      </c>
      <c r="P173" s="142">
        <f>O173*H173</f>
        <v>0</v>
      </c>
      <c r="Q173" s="142">
        <v>5.3E-3</v>
      </c>
      <c r="R173" s="142">
        <f>Q173*H173</f>
        <v>0.6745681</v>
      </c>
      <c r="S173" s="142">
        <v>0</v>
      </c>
      <c r="T173" s="143">
        <f>S173*H173</f>
        <v>0</v>
      </c>
      <c r="AR173" s="144" t="s">
        <v>225</v>
      </c>
      <c r="AT173" s="144" t="s">
        <v>222</v>
      </c>
      <c r="AU173" s="144" t="s">
        <v>85</v>
      </c>
      <c r="AY173" s="16" t="s">
        <v>122</v>
      </c>
      <c r="BE173" s="145">
        <f>IF(N173="základní",J173,0)</f>
        <v>0</v>
      </c>
      <c r="BF173" s="145">
        <f>IF(N173="snížená",J173,0)</f>
        <v>0</v>
      </c>
      <c r="BG173" s="145">
        <f>IF(N173="zákl. přenesená",J173,0)</f>
        <v>0</v>
      </c>
      <c r="BH173" s="145">
        <f>IF(N173="sníž. přenesená",J173,0)</f>
        <v>0</v>
      </c>
      <c r="BI173" s="145">
        <f>IF(N173="nulová",J173,0)</f>
        <v>0</v>
      </c>
      <c r="BJ173" s="16" t="s">
        <v>83</v>
      </c>
      <c r="BK173" s="145">
        <f>ROUND(I173*H173,2)</f>
        <v>0</v>
      </c>
      <c r="BL173" s="16" t="s">
        <v>209</v>
      </c>
      <c r="BM173" s="144" t="s">
        <v>226</v>
      </c>
    </row>
    <row r="174" spans="2:65" s="12" customFormat="1" ht="11.25">
      <c r="B174" s="146"/>
      <c r="D174" s="147" t="s">
        <v>131</v>
      </c>
      <c r="F174" s="149" t="s">
        <v>227</v>
      </c>
      <c r="H174" s="150">
        <v>127.277</v>
      </c>
      <c r="I174" s="151"/>
      <c r="L174" s="146"/>
      <c r="M174" s="152"/>
      <c r="T174" s="153"/>
      <c r="AT174" s="148" t="s">
        <v>131</v>
      </c>
      <c r="AU174" s="148" t="s">
        <v>85</v>
      </c>
      <c r="AV174" s="12" t="s">
        <v>85</v>
      </c>
      <c r="AW174" s="12" t="s">
        <v>4</v>
      </c>
      <c r="AX174" s="12" t="s">
        <v>83</v>
      </c>
      <c r="AY174" s="148" t="s">
        <v>122</v>
      </c>
    </row>
    <row r="175" spans="2:65" s="1" customFormat="1" ht="24.2" customHeight="1">
      <c r="B175" s="31"/>
      <c r="C175" s="132" t="s">
        <v>228</v>
      </c>
      <c r="D175" s="132" t="s">
        <v>125</v>
      </c>
      <c r="E175" s="133" t="s">
        <v>229</v>
      </c>
      <c r="F175" s="134" t="s">
        <v>230</v>
      </c>
      <c r="G175" s="135" t="s">
        <v>128</v>
      </c>
      <c r="H175" s="136">
        <v>106.06399999999999</v>
      </c>
      <c r="I175" s="137"/>
      <c r="J175" s="138">
        <f>ROUND(I175*H175,2)</f>
        <v>0</v>
      </c>
      <c r="K175" s="139"/>
      <c r="L175" s="31"/>
      <c r="M175" s="140" t="s">
        <v>1</v>
      </c>
      <c r="N175" s="141" t="s">
        <v>40</v>
      </c>
      <c r="P175" s="142">
        <f>O175*H175</f>
        <v>0</v>
      </c>
      <c r="Q175" s="142">
        <v>0</v>
      </c>
      <c r="R175" s="142">
        <f>Q175*H175</f>
        <v>0</v>
      </c>
      <c r="S175" s="142">
        <v>0</v>
      </c>
      <c r="T175" s="143">
        <f>S175*H175</f>
        <v>0</v>
      </c>
      <c r="AR175" s="144" t="s">
        <v>209</v>
      </c>
      <c r="AT175" s="144" t="s">
        <v>125</v>
      </c>
      <c r="AU175" s="144" t="s">
        <v>85</v>
      </c>
      <c r="AY175" s="16" t="s">
        <v>122</v>
      </c>
      <c r="BE175" s="145">
        <f>IF(N175="základní",J175,0)</f>
        <v>0</v>
      </c>
      <c r="BF175" s="145">
        <f>IF(N175="snížená",J175,0)</f>
        <v>0</v>
      </c>
      <c r="BG175" s="145">
        <f>IF(N175="zákl. přenesená",J175,0)</f>
        <v>0</v>
      </c>
      <c r="BH175" s="145">
        <f>IF(N175="sníž. přenesená",J175,0)</f>
        <v>0</v>
      </c>
      <c r="BI175" s="145">
        <f>IF(N175="nulová",J175,0)</f>
        <v>0</v>
      </c>
      <c r="BJ175" s="16" t="s">
        <v>83</v>
      </c>
      <c r="BK175" s="145">
        <f>ROUND(I175*H175,2)</f>
        <v>0</v>
      </c>
      <c r="BL175" s="16" t="s">
        <v>209</v>
      </c>
      <c r="BM175" s="144" t="s">
        <v>231</v>
      </c>
    </row>
    <row r="176" spans="2:65" s="13" customFormat="1" ht="11.25">
      <c r="B176" s="154"/>
      <c r="D176" s="147" t="s">
        <v>131</v>
      </c>
      <c r="E176" s="155" t="s">
        <v>1</v>
      </c>
      <c r="F176" s="156" t="s">
        <v>213</v>
      </c>
      <c r="H176" s="155" t="s">
        <v>1</v>
      </c>
      <c r="I176" s="157"/>
      <c r="L176" s="154"/>
      <c r="M176" s="158"/>
      <c r="T176" s="159"/>
      <c r="AT176" s="155" t="s">
        <v>131</v>
      </c>
      <c r="AU176" s="155" t="s">
        <v>85</v>
      </c>
      <c r="AV176" s="13" t="s">
        <v>83</v>
      </c>
      <c r="AW176" s="13" t="s">
        <v>32</v>
      </c>
      <c r="AX176" s="13" t="s">
        <v>75</v>
      </c>
      <c r="AY176" s="155" t="s">
        <v>122</v>
      </c>
    </row>
    <row r="177" spans="2:65" s="12" customFormat="1" ht="11.25">
      <c r="B177" s="146"/>
      <c r="D177" s="147" t="s">
        <v>131</v>
      </c>
      <c r="E177" s="148" t="s">
        <v>1</v>
      </c>
      <c r="F177" s="149" t="s">
        <v>214</v>
      </c>
      <c r="H177" s="150">
        <v>14.827999999999999</v>
      </c>
      <c r="I177" s="151"/>
      <c r="L177" s="146"/>
      <c r="M177" s="152"/>
      <c r="T177" s="153"/>
      <c r="AT177" s="148" t="s">
        <v>131</v>
      </c>
      <c r="AU177" s="148" t="s">
        <v>85</v>
      </c>
      <c r="AV177" s="12" t="s">
        <v>85</v>
      </c>
      <c r="AW177" s="12" t="s">
        <v>32</v>
      </c>
      <c r="AX177" s="12" t="s">
        <v>75</v>
      </c>
      <c r="AY177" s="148" t="s">
        <v>122</v>
      </c>
    </row>
    <row r="178" spans="2:65" s="13" customFormat="1" ht="11.25">
      <c r="B178" s="154"/>
      <c r="D178" s="147" t="s">
        <v>131</v>
      </c>
      <c r="E178" s="155" t="s">
        <v>1</v>
      </c>
      <c r="F178" s="156" t="s">
        <v>215</v>
      </c>
      <c r="H178" s="155" t="s">
        <v>1</v>
      </c>
      <c r="I178" s="157"/>
      <c r="L178" s="154"/>
      <c r="M178" s="158"/>
      <c r="T178" s="159"/>
      <c r="AT178" s="155" t="s">
        <v>131</v>
      </c>
      <c r="AU178" s="155" t="s">
        <v>85</v>
      </c>
      <c r="AV178" s="13" t="s">
        <v>83</v>
      </c>
      <c r="AW178" s="13" t="s">
        <v>32</v>
      </c>
      <c r="AX178" s="13" t="s">
        <v>75</v>
      </c>
      <c r="AY178" s="155" t="s">
        <v>122</v>
      </c>
    </row>
    <row r="179" spans="2:65" s="12" customFormat="1" ht="11.25">
      <c r="B179" s="146"/>
      <c r="D179" s="147" t="s">
        <v>131</v>
      </c>
      <c r="E179" s="148" t="s">
        <v>1</v>
      </c>
      <c r="F179" s="149" t="s">
        <v>216</v>
      </c>
      <c r="H179" s="150">
        <v>22.872</v>
      </c>
      <c r="I179" s="151"/>
      <c r="L179" s="146"/>
      <c r="M179" s="152"/>
      <c r="T179" s="153"/>
      <c r="AT179" s="148" t="s">
        <v>131</v>
      </c>
      <c r="AU179" s="148" t="s">
        <v>85</v>
      </c>
      <c r="AV179" s="12" t="s">
        <v>85</v>
      </c>
      <c r="AW179" s="12" t="s">
        <v>32</v>
      </c>
      <c r="AX179" s="12" t="s">
        <v>75</v>
      </c>
      <c r="AY179" s="148" t="s">
        <v>122</v>
      </c>
    </row>
    <row r="180" spans="2:65" s="13" customFormat="1" ht="11.25">
      <c r="B180" s="154"/>
      <c r="D180" s="147" t="s">
        <v>131</v>
      </c>
      <c r="E180" s="155" t="s">
        <v>1</v>
      </c>
      <c r="F180" s="156" t="s">
        <v>217</v>
      </c>
      <c r="H180" s="155" t="s">
        <v>1</v>
      </c>
      <c r="I180" s="157"/>
      <c r="L180" s="154"/>
      <c r="M180" s="158"/>
      <c r="T180" s="159"/>
      <c r="AT180" s="155" t="s">
        <v>131</v>
      </c>
      <c r="AU180" s="155" t="s">
        <v>85</v>
      </c>
      <c r="AV180" s="13" t="s">
        <v>83</v>
      </c>
      <c r="AW180" s="13" t="s">
        <v>32</v>
      </c>
      <c r="AX180" s="13" t="s">
        <v>75</v>
      </c>
      <c r="AY180" s="155" t="s">
        <v>122</v>
      </c>
    </row>
    <row r="181" spans="2:65" s="12" customFormat="1" ht="11.25">
      <c r="B181" s="146"/>
      <c r="D181" s="147" t="s">
        <v>131</v>
      </c>
      <c r="E181" s="148" t="s">
        <v>1</v>
      </c>
      <c r="F181" s="149" t="s">
        <v>218</v>
      </c>
      <c r="H181" s="150">
        <v>19</v>
      </c>
      <c r="I181" s="151"/>
      <c r="L181" s="146"/>
      <c r="M181" s="152"/>
      <c r="T181" s="153"/>
      <c r="AT181" s="148" t="s">
        <v>131</v>
      </c>
      <c r="AU181" s="148" t="s">
        <v>85</v>
      </c>
      <c r="AV181" s="12" t="s">
        <v>85</v>
      </c>
      <c r="AW181" s="12" t="s">
        <v>32</v>
      </c>
      <c r="AX181" s="12" t="s">
        <v>75</v>
      </c>
      <c r="AY181" s="148" t="s">
        <v>122</v>
      </c>
    </row>
    <row r="182" spans="2:65" s="13" customFormat="1" ht="11.25">
      <c r="B182" s="154"/>
      <c r="D182" s="147" t="s">
        <v>131</v>
      </c>
      <c r="E182" s="155" t="s">
        <v>1</v>
      </c>
      <c r="F182" s="156" t="s">
        <v>219</v>
      </c>
      <c r="H182" s="155" t="s">
        <v>1</v>
      </c>
      <c r="I182" s="157"/>
      <c r="L182" s="154"/>
      <c r="M182" s="158"/>
      <c r="T182" s="159"/>
      <c r="AT182" s="155" t="s">
        <v>131</v>
      </c>
      <c r="AU182" s="155" t="s">
        <v>85</v>
      </c>
      <c r="AV182" s="13" t="s">
        <v>83</v>
      </c>
      <c r="AW182" s="13" t="s">
        <v>32</v>
      </c>
      <c r="AX182" s="13" t="s">
        <v>75</v>
      </c>
      <c r="AY182" s="155" t="s">
        <v>122</v>
      </c>
    </row>
    <row r="183" spans="2:65" s="12" customFormat="1" ht="11.25">
      <c r="B183" s="146"/>
      <c r="D183" s="147" t="s">
        <v>131</v>
      </c>
      <c r="E183" s="148" t="s">
        <v>1</v>
      </c>
      <c r="F183" s="149" t="s">
        <v>220</v>
      </c>
      <c r="H183" s="150">
        <v>49.363999999999997</v>
      </c>
      <c r="I183" s="151"/>
      <c r="L183" s="146"/>
      <c r="M183" s="152"/>
      <c r="T183" s="153"/>
      <c r="AT183" s="148" t="s">
        <v>131</v>
      </c>
      <c r="AU183" s="148" t="s">
        <v>85</v>
      </c>
      <c r="AV183" s="12" t="s">
        <v>85</v>
      </c>
      <c r="AW183" s="12" t="s">
        <v>32</v>
      </c>
      <c r="AX183" s="12" t="s">
        <v>75</v>
      </c>
      <c r="AY183" s="148" t="s">
        <v>122</v>
      </c>
    </row>
    <row r="184" spans="2:65" s="14" customFormat="1" ht="11.25">
      <c r="B184" s="160"/>
      <c r="D184" s="147" t="s">
        <v>131</v>
      </c>
      <c r="E184" s="161" t="s">
        <v>1</v>
      </c>
      <c r="F184" s="162" t="s">
        <v>162</v>
      </c>
      <c r="H184" s="163">
        <v>106.06399999999999</v>
      </c>
      <c r="I184" s="164"/>
      <c r="L184" s="160"/>
      <c r="M184" s="165"/>
      <c r="T184" s="166"/>
      <c r="AT184" s="161" t="s">
        <v>131</v>
      </c>
      <c r="AU184" s="161" t="s">
        <v>85</v>
      </c>
      <c r="AV184" s="14" t="s">
        <v>129</v>
      </c>
      <c r="AW184" s="14" t="s">
        <v>32</v>
      </c>
      <c r="AX184" s="14" t="s">
        <v>83</v>
      </c>
      <c r="AY184" s="161" t="s">
        <v>122</v>
      </c>
    </row>
    <row r="185" spans="2:65" s="1" customFormat="1" ht="16.5" customHeight="1">
      <c r="B185" s="31"/>
      <c r="C185" s="167" t="s">
        <v>232</v>
      </c>
      <c r="D185" s="167" t="s">
        <v>222</v>
      </c>
      <c r="E185" s="168" t="s">
        <v>233</v>
      </c>
      <c r="F185" s="169" t="s">
        <v>234</v>
      </c>
      <c r="G185" s="170" t="s">
        <v>181</v>
      </c>
      <c r="H185" s="171">
        <v>3.6999999999999998E-2</v>
      </c>
      <c r="I185" s="172"/>
      <c r="J185" s="173">
        <f>ROUND(I185*H185,2)</f>
        <v>0</v>
      </c>
      <c r="K185" s="174"/>
      <c r="L185" s="175"/>
      <c r="M185" s="176" t="s">
        <v>1</v>
      </c>
      <c r="N185" s="177" t="s">
        <v>40</v>
      </c>
      <c r="P185" s="142">
        <f>O185*H185</f>
        <v>0</v>
      </c>
      <c r="Q185" s="142">
        <v>1</v>
      </c>
      <c r="R185" s="142">
        <f>Q185*H185</f>
        <v>3.6999999999999998E-2</v>
      </c>
      <c r="S185" s="142">
        <v>0</v>
      </c>
      <c r="T185" s="143">
        <f>S185*H185</f>
        <v>0</v>
      </c>
      <c r="AR185" s="144" t="s">
        <v>225</v>
      </c>
      <c r="AT185" s="144" t="s">
        <v>222</v>
      </c>
      <c r="AU185" s="144" t="s">
        <v>85</v>
      </c>
      <c r="AY185" s="16" t="s">
        <v>122</v>
      </c>
      <c r="BE185" s="145">
        <f>IF(N185="základní",J185,0)</f>
        <v>0</v>
      </c>
      <c r="BF185" s="145">
        <f>IF(N185="snížená",J185,0)</f>
        <v>0</v>
      </c>
      <c r="BG185" s="145">
        <f>IF(N185="zákl. přenesená",J185,0)</f>
        <v>0</v>
      </c>
      <c r="BH185" s="145">
        <f>IF(N185="sníž. přenesená",J185,0)</f>
        <v>0</v>
      </c>
      <c r="BI185" s="145">
        <f>IF(N185="nulová",J185,0)</f>
        <v>0</v>
      </c>
      <c r="BJ185" s="16" t="s">
        <v>83</v>
      </c>
      <c r="BK185" s="145">
        <f>ROUND(I185*H185,2)</f>
        <v>0</v>
      </c>
      <c r="BL185" s="16" t="s">
        <v>209</v>
      </c>
      <c r="BM185" s="144" t="s">
        <v>235</v>
      </c>
    </row>
    <row r="186" spans="2:65" s="12" customFormat="1" ht="11.25">
      <c r="B186" s="146"/>
      <c r="D186" s="147" t="s">
        <v>131</v>
      </c>
      <c r="F186" s="149" t="s">
        <v>236</v>
      </c>
      <c r="H186" s="150">
        <v>3.6999999999999998E-2</v>
      </c>
      <c r="I186" s="151"/>
      <c r="L186" s="146"/>
      <c r="M186" s="152"/>
      <c r="T186" s="153"/>
      <c r="AT186" s="148" t="s">
        <v>131</v>
      </c>
      <c r="AU186" s="148" t="s">
        <v>85</v>
      </c>
      <c r="AV186" s="12" t="s">
        <v>85</v>
      </c>
      <c r="AW186" s="12" t="s">
        <v>4</v>
      </c>
      <c r="AX186" s="12" t="s">
        <v>83</v>
      </c>
      <c r="AY186" s="148" t="s">
        <v>122</v>
      </c>
    </row>
    <row r="187" spans="2:65" s="1" customFormat="1" ht="24.2" customHeight="1">
      <c r="B187" s="31"/>
      <c r="C187" s="132" t="s">
        <v>237</v>
      </c>
      <c r="D187" s="132" t="s">
        <v>125</v>
      </c>
      <c r="E187" s="133" t="s">
        <v>238</v>
      </c>
      <c r="F187" s="134" t="s">
        <v>239</v>
      </c>
      <c r="G187" s="135" t="s">
        <v>128</v>
      </c>
      <c r="H187" s="136">
        <v>49.363999999999997</v>
      </c>
      <c r="I187" s="137"/>
      <c r="J187" s="138">
        <f>ROUND(I187*H187,2)</f>
        <v>0</v>
      </c>
      <c r="K187" s="139"/>
      <c r="L187" s="31"/>
      <c r="M187" s="140" t="s">
        <v>1</v>
      </c>
      <c r="N187" s="141" t="s">
        <v>40</v>
      </c>
      <c r="P187" s="142">
        <f>O187*H187</f>
        <v>0</v>
      </c>
      <c r="Q187" s="142">
        <v>2.4E-2</v>
      </c>
      <c r="R187" s="142">
        <f>Q187*H187</f>
        <v>1.184736</v>
      </c>
      <c r="S187" s="142">
        <v>0.06</v>
      </c>
      <c r="T187" s="143">
        <f>S187*H187</f>
        <v>2.9618399999999996</v>
      </c>
      <c r="AR187" s="144" t="s">
        <v>209</v>
      </c>
      <c r="AT187" s="144" t="s">
        <v>125</v>
      </c>
      <c r="AU187" s="144" t="s">
        <v>85</v>
      </c>
      <c r="AY187" s="16" t="s">
        <v>122</v>
      </c>
      <c r="BE187" s="145">
        <f>IF(N187="základní",J187,0)</f>
        <v>0</v>
      </c>
      <c r="BF187" s="145">
        <f>IF(N187="snížená",J187,0)</f>
        <v>0</v>
      </c>
      <c r="BG187" s="145">
        <f>IF(N187="zákl. přenesená",J187,0)</f>
        <v>0</v>
      </c>
      <c r="BH187" s="145">
        <f>IF(N187="sníž. přenesená",J187,0)</f>
        <v>0</v>
      </c>
      <c r="BI187" s="145">
        <f>IF(N187="nulová",J187,0)</f>
        <v>0</v>
      </c>
      <c r="BJ187" s="16" t="s">
        <v>83</v>
      </c>
      <c r="BK187" s="145">
        <f>ROUND(I187*H187,2)</f>
        <v>0</v>
      </c>
      <c r="BL187" s="16" t="s">
        <v>209</v>
      </c>
      <c r="BM187" s="144" t="s">
        <v>240</v>
      </c>
    </row>
    <row r="188" spans="2:65" s="13" customFormat="1" ht="22.5">
      <c r="B188" s="154"/>
      <c r="D188" s="147" t="s">
        <v>131</v>
      </c>
      <c r="E188" s="155" t="s">
        <v>1</v>
      </c>
      <c r="F188" s="156" t="s">
        <v>241</v>
      </c>
      <c r="H188" s="155" t="s">
        <v>1</v>
      </c>
      <c r="I188" s="157"/>
      <c r="L188" s="154"/>
      <c r="M188" s="158"/>
      <c r="T188" s="159"/>
      <c r="AT188" s="155" t="s">
        <v>131</v>
      </c>
      <c r="AU188" s="155" t="s">
        <v>85</v>
      </c>
      <c r="AV188" s="13" t="s">
        <v>83</v>
      </c>
      <c r="AW188" s="13" t="s">
        <v>32</v>
      </c>
      <c r="AX188" s="13" t="s">
        <v>75</v>
      </c>
      <c r="AY188" s="155" t="s">
        <v>122</v>
      </c>
    </row>
    <row r="189" spans="2:65" s="12" customFormat="1" ht="11.25">
      <c r="B189" s="146"/>
      <c r="D189" s="147" t="s">
        <v>131</v>
      </c>
      <c r="E189" s="148" t="s">
        <v>1</v>
      </c>
      <c r="F189" s="149" t="s">
        <v>220</v>
      </c>
      <c r="H189" s="150">
        <v>49.363999999999997</v>
      </c>
      <c r="I189" s="151"/>
      <c r="L189" s="146"/>
      <c r="M189" s="152"/>
      <c r="T189" s="153"/>
      <c r="AT189" s="148" t="s">
        <v>131</v>
      </c>
      <c r="AU189" s="148" t="s">
        <v>85</v>
      </c>
      <c r="AV189" s="12" t="s">
        <v>85</v>
      </c>
      <c r="AW189" s="12" t="s">
        <v>32</v>
      </c>
      <c r="AX189" s="12" t="s">
        <v>83</v>
      </c>
      <c r="AY189" s="148" t="s">
        <v>122</v>
      </c>
    </row>
    <row r="190" spans="2:65" s="1" customFormat="1" ht="33" customHeight="1">
      <c r="B190" s="31"/>
      <c r="C190" s="132" t="s">
        <v>7</v>
      </c>
      <c r="D190" s="132" t="s">
        <v>125</v>
      </c>
      <c r="E190" s="133" t="s">
        <v>242</v>
      </c>
      <c r="F190" s="134" t="s">
        <v>243</v>
      </c>
      <c r="G190" s="135" t="s">
        <v>143</v>
      </c>
      <c r="H190" s="136">
        <v>37.07</v>
      </c>
      <c r="I190" s="137"/>
      <c r="J190" s="138">
        <f>ROUND(I190*H190,2)</f>
        <v>0</v>
      </c>
      <c r="K190" s="139"/>
      <c r="L190" s="31"/>
      <c r="M190" s="140" t="s">
        <v>1</v>
      </c>
      <c r="N190" s="141" t="s">
        <v>40</v>
      </c>
      <c r="P190" s="142">
        <f>O190*H190</f>
        <v>0</v>
      </c>
      <c r="Q190" s="142">
        <v>0</v>
      </c>
      <c r="R190" s="142">
        <f>Q190*H190</f>
        <v>0</v>
      </c>
      <c r="S190" s="142">
        <v>0.03</v>
      </c>
      <c r="T190" s="143">
        <f>S190*H190</f>
        <v>1.1120999999999999</v>
      </c>
      <c r="AR190" s="144" t="s">
        <v>209</v>
      </c>
      <c r="AT190" s="144" t="s">
        <v>125</v>
      </c>
      <c r="AU190" s="144" t="s">
        <v>85</v>
      </c>
      <c r="AY190" s="16" t="s">
        <v>122</v>
      </c>
      <c r="BE190" s="145">
        <f>IF(N190="základní",J190,0)</f>
        <v>0</v>
      </c>
      <c r="BF190" s="145">
        <f>IF(N190="snížená",J190,0)</f>
        <v>0</v>
      </c>
      <c r="BG190" s="145">
        <f>IF(N190="zákl. přenesená",J190,0)</f>
        <v>0</v>
      </c>
      <c r="BH190" s="145">
        <f>IF(N190="sníž. přenesená",J190,0)</f>
        <v>0</v>
      </c>
      <c r="BI190" s="145">
        <f>IF(N190="nulová",J190,0)</f>
        <v>0</v>
      </c>
      <c r="BJ190" s="16" t="s">
        <v>83</v>
      </c>
      <c r="BK190" s="145">
        <f>ROUND(I190*H190,2)</f>
        <v>0</v>
      </c>
      <c r="BL190" s="16" t="s">
        <v>209</v>
      </c>
      <c r="BM190" s="144" t="s">
        <v>244</v>
      </c>
    </row>
    <row r="191" spans="2:65" s="13" customFormat="1" ht="11.25">
      <c r="B191" s="154"/>
      <c r="D191" s="147" t="s">
        <v>131</v>
      </c>
      <c r="E191" s="155" t="s">
        <v>1</v>
      </c>
      <c r="F191" s="156" t="s">
        <v>245</v>
      </c>
      <c r="H191" s="155" t="s">
        <v>1</v>
      </c>
      <c r="I191" s="157"/>
      <c r="L191" s="154"/>
      <c r="M191" s="158"/>
      <c r="T191" s="159"/>
      <c r="AT191" s="155" t="s">
        <v>131</v>
      </c>
      <c r="AU191" s="155" t="s">
        <v>85</v>
      </c>
      <c r="AV191" s="13" t="s">
        <v>83</v>
      </c>
      <c r="AW191" s="13" t="s">
        <v>32</v>
      </c>
      <c r="AX191" s="13" t="s">
        <v>75</v>
      </c>
      <c r="AY191" s="155" t="s">
        <v>122</v>
      </c>
    </row>
    <row r="192" spans="2:65" s="12" customFormat="1" ht="11.25">
      <c r="B192" s="146"/>
      <c r="D192" s="147" t="s">
        <v>131</v>
      </c>
      <c r="E192" s="148" t="s">
        <v>1</v>
      </c>
      <c r="F192" s="149" t="s">
        <v>246</v>
      </c>
      <c r="H192" s="150">
        <v>37.07</v>
      </c>
      <c r="I192" s="151"/>
      <c r="L192" s="146"/>
      <c r="M192" s="152"/>
      <c r="T192" s="153"/>
      <c r="AT192" s="148" t="s">
        <v>131</v>
      </c>
      <c r="AU192" s="148" t="s">
        <v>85</v>
      </c>
      <c r="AV192" s="12" t="s">
        <v>85</v>
      </c>
      <c r="AW192" s="12" t="s">
        <v>32</v>
      </c>
      <c r="AX192" s="12" t="s">
        <v>83</v>
      </c>
      <c r="AY192" s="148" t="s">
        <v>122</v>
      </c>
    </row>
    <row r="193" spans="2:65" s="1" customFormat="1" ht="33" customHeight="1">
      <c r="B193" s="31"/>
      <c r="C193" s="132" t="s">
        <v>247</v>
      </c>
      <c r="D193" s="132" t="s">
        <v>125</v>
      </c>
      <c r="E193" s="133" t="s">
        <v>248</v>
      </c>
      <c r="F193" s="134" t="s">
        <v>249</v>
      </c>
      <c r="G193" s="135" t="s">
        <v>143</v>
      </c>
      <c r="H193" s="136">
        <v>38.119999999999997</v>
      </c>
      <c r="I193" s="137"/>
      <c r="J193" s="138">
        <f>ROUND(I193*H193,2)</f>
        <v>0</v>
      </c>
      <c r="K193" s="139"/>
      <c r="L193" s="31"/>
      <c r="M193" s="140" t="s">
        <v>1</v>
      </c>
      <c r="N193" s="141" t="s">
        <v>40</v>
      </c>
      <c r="P193" s="142">
        <f>O193*H193</f>
        <v>0</v>
      </c>
      <c r="Q193" s="142">
        <v>0</v>
      </c>
      <c r="R193" s="142">
        <f>Q193*H193</f>
        <v>0</v>
      </c>
      <c r="S193" s="142">
        <v>0.03</v>
      </c>
      <c r="T193" s="143">
        <f>S193*H193</f>
        <v>1.1435999999999999</v>
      </c>
      <c r="AR193" s="144" t="s">
        <v>209</v>
      </c>
      <c r="AT193" s="144" t="s">
        <v>125</v>
      </c>
      <c r="AU193" s="144" t="s">
        <v>85</v>
      </c>
      <c r="AY193" s="16" t="s">
        <v>122</v>
      </c>
      <c r="BE193" s="145">
        <f>IF(N193="základní",J193,0)</f>
        <v>0</v>
      </c>
      <c r="BF193" s="145">
        <f>IF(N193="snížená",J193,0)</f>
        <v>0</v>
      </c>
      <c r="BG193" s="145">
        <f>IF(N193="zákl. přenesená",J193,0)</f>
        <v>0</v>
      </c>
      <c r="BH193" s="145">
        <f>IF(N193="sníž. přenesená",J193,0)</f>
        <v>0</v>
      </c>
      <c r="BI193" s="145">
        <f>IF(N193="nulová",J193,0)</f>
        <v>0</v>
      </c>
      <c r="BJ193" s="16" t="s">
        <v>83</v>
      </c>
      <c r="BK193" s="145">
        <f>ROUND(I193*H193,2)</f>
        <v>0</v>
      </c>
      <c r="BL193" s="16" t="s">
        <v>209</v>
      </c>
      <c r="BM193" s="144" t="s">
        <v>250</v>
      </c>
    </row>
    <row r="194" spans="2:65" s="13" customFormat="1" ht="11.25">
      <c r="B194" s="154"/>
      <c r="D194" s="147" t="s">
        <v>131</v>
      </c>
      <c r="E194" s="155" t="s">
        <v>1</v>
      </c>
      <c r="F194" s="156" t="s">
        <v>245</v>
      </c>
      <c r="H194" s="155" t="s">
        <v>1</v>
      </c>
      <c r="I194" s="157"/>
      <c r="L194" s="154"/>
      <c r="M194" s="158"/>
      <c r="T194" s="159"/>
      <c r="AT194" s="155" t="s">
        <v>131</v>
      </c>
      <c r="AU194" s="155" t="s">
        <v>85</v>
      </c>
      <c r="AV194" s="13" t="s">
        <v>83</v>
      </c>
      <c r="AW194" s="13" t="s">
        <v>32</v>
      </c>
      <c r="AX194" s="13" t="s">
        <v>75</v>
      </c>
      <c r="AY194" s="155" t="s">
        <v>122</v>
      </c>
    </row>
    <row r="195" spans="2:65" s="12" customFormat="1" ht="11.25">
      <c r="B195" s="146"/>
      <c r="D195" s="147" t="s">
        <v>131</v>
      </c>
      <c r="E195" s="148" t="s">
        <v>1</v>
      </c>
      <c r="F195" s="149" t="s">
        <v>251</v>
      </c>
      <c r="H195" s="150">
        <v>38.119999999999997</v>
      </c>
      <c r="I195" s="151"/>
      <c r="L195" s="146"/>
      <c r="M195" s="152"/>
      <c r="T195" s="153"/>
      <c r="AT195" s="148" t="s">
        <v>131</v>
      </c>
      <c r="AU195" s="148" t="s">
        <v>85</v>
      </c>
      <c r="AV195" s="12" t="s">
        <v>85</v>
      </c>
      <c r="AW195" s="12" t="s">
        <v>32</v>
      </c>
      <c r="AX195" s="12" t="s">
        <v>83</v>
      </c>
      <c r="AY195" s="148" t="s">
        <v>122</v>
      </c>
    </row>
    <row r="196" spans="2:65" s="1" customFormat="1" ht="24.2" customHeight="1">
      <c r="B196" s="31"/>
      <c r="C196" s="132" t="s">
        <v>252</v>
      </c>
      <c r="D196" s="132" t="s">
        <v>125</v>
      </c>
      <c r="E196" s="133" t="s">
        <v>253</v>
      </c>
      <c r="F196" s="134" t="s">
        <v>254</v>
      </c>
      <c r="G196" s="135" t="s">
        <v>128</v>
      </c>
      <c r="H196" s="136">
        <v>246.82</v>
      </c>
      <c r="I196" s="137"/>
      <c r="J196" s="138">
        <f>ROUND(I196*H196,2)</f>
        <v>0</v>
      </c>
      <c r="K196" s="139"/>
      <c r="L196" s="31"/>
      <c r="M196" s="140" t="s">
        <v>1</v>
      </c>
      <c r="N196" s="141" t="s">
        <v>40</v>
      </c>
      <c r="P196" s="142">
        <f>O196*H196</f>
        <v>0</v>
      </c>
      <c r="Q196" s="142">
        <v>3.0000000000000001E-5</v>
      </c>
      <c r="R196" s="142">
        <f>Q196*H196</f>
        <v>7.4045999999999999E-3</v>
      </c>
      <c r="S196" s="142">
        <v>0</v>
      </c>
      <c r="T196" s="143">
        <f>S196*H196</f>
        <v>0</v>
      </c>
      <c r="AR196" s="144" t="s">
        <v>209</v>
      </c>
      <c r="AT196" s="144" t="s">
        <v>125</v>
      </c>
      <c r="AU196" s="144" t="s">
        <v>85</v>
      </c>
      <c r="AY196" s="16" t="s">
        <v>122</v>
      </c>
      <c r="BE196" s="145">
        <f>IF(N196="základní",J196,0)</f>
        <v>0</v>
      </c>
      <c r="BF196" s="145">
        <f>IF(N196="snížená",J196,0)</f>
        <v>0</v>
      </c>
      <c r="BG196" s="145">
        <f>IF(N196="zákl. přenesená",J196,0)</f>
        <v>0</v>
      </c>
      <c r="BH196" s="145">
        <f>IF(N196="sníž. přenesená",J196,0)</f>
        <v>0</v>
      </c>
      <c r="BI196" s="145">
        <f>IF(N196="nulová",J196,0)</f>
        <v>0</v>
      </c>
      <c r="BJ196" s="16" t="s">
        <v>83</v>
      </c>
      <c r="BK196" s="145">
        <f>ROUND(I196*H196,2)</f>
        <v>0</v>
      </c>
      <c r="BL196" s="16" t="s">
        <v>209</v>
      </c>
      <c r="BM196" s="144" t="s">
        <v>255</v>
      </c>
    </row>
    <row r="197" spans="2:65" s="12" customFormat="1" ht="11.25">
      <c r="B197" s="146"/>
      <c r="D197" s="147" t="s">
        <v>131</v>
      </c>
      <c r="E197" s="148" t="s">
        <v>1</v>
      </c>
      <c r="F197" s="149" t="s">
        <v>256</v>
      </c>
      <c r="H197" s="150">
        <v>246.82</v>
      </c>
      <c r="I197" s="151"/>
      <c r="L197" s="146"/>
      <c r="M197" s="152"/>
      <c r="T197" s="153"/>
      <c r="AT197" s="148" t="s">
        <v>131</v>
      </c>
      <c r="AU197" s="148" t="s">
        <v>85</v>
      </c>
      <c r="AV197" s="12" t="s">
        <v>85</v>
      </c>
      <c r="AW197" s="12" t="s">
        <v>32</v>
      </c>
      <c r="AX197" s="12" t="s">
        <v>83</v>
      </c>
      <c r="AY197" s="148" t="s">
        <v>122</v>
      </c>
    </row>
    <row r="198" spans="2:65" s="1" customFormat="1" ht="33" customHeight="1">
      <c r="B198" s="31"/>
      <c r="C198" s="167" t="s">
        <v>257</v>
      </c>
      <c r="D198" s="167" t="s">
        <v>222</v>
      </c>
      <c r="E198" s="168" t="s">
        <v>258</v>
      </c>
      <c r="F198" s="169" t="s">
        <v>259</v>
      </c>
      <c r="G198" s="170" t="s">
        <v>128</v>
      </c>
      <c r="H198" s="171">
        <v>321.12700000000001</v>
      </c>
      <c r="I198" s="172"/>
      <c r="J198" s="173">
        <f>ROUND(I198*H198,2)</f>
        <v>0</v>
      </c>
      <c r="K198" s="174"/>
      <c r="L198" s="175"/>
      <c r="M198" s="176" t="s">
        <v>1</v>
      </c>
      <c r="N198" s="177" t="s">
        <v>40</v>
      </c>
      <c r="P198" s="142">
        <f>O198*H198</f>
        <v>0</v>
      </c>
      <c r="Q198" s="142">
        <v>2.0999999999999999E-3</v>
      </c>
      <c r="R198" s="142">
        <f>Q198*H198</f>
        <v>0.67436669999999999</v>
      </c>
      <c r="S198" s="142">
        <v>0</v>
      </c>
      <c r="T198" s="143">
        <f>S198*H198</f>
        <v>0</v>
      </c>
      <c r="AR198" s="144" t="s">
        <v>225</v>
      </c>
      <c r="AT198" s="144" t="s">
        <v>222</v>
      </c>
      <c r="AU198" s="144" t="s">
        <v>85</v>
      </c>
      <c r="AY198" s="16" t="s">
        <v>122</v>
      </c>
      <c r="BE198" s="145">
        <f>IF(N198="základní",J198,0)</f>
        <v>0</v>
      </c>
      <c r="BF198" s="145">
        <f>IF(N198="snížená",J198,0)</f>
        <v>0</v>
      </c>
      <c r="BG198" s="145">
        <f>IF(N198="zákl. přenesená",J198,0)</f>
        <v>0</v>
      </c>
      <c r="BH198" s="145">
        <f>IF(N198="sníž. přenesená",J198,0)</f>
        <v>0</v>
      </c>
      <c r="BI198" s="145">
        <f>IF(N198="nulová",J198,0)</f>
        <v>0</v>
      </c>
      <c r="BJ198" s="16" t="s">
        <v>83</v>
      </c>
      <c r="BK198" s="145">
        <f>ROUND(I198*H198,2)</f>
        <v>0</v>
      </c>
      <c r="BL198" s="16" t="s">
        <v>209</v>
      </c>
      <c r="BM198" s="144" t="s">
        <v>260</v>
      </c>
    </row>
    <row r="199" spans="2:65" s="12" customFormat="1" ht="11.25">
      <c r="B199" s="146"/>
      <c r="D199" s="147" t="s">
        <v>131</v>
      </c>
      <c r="E199" s="148" t="s">
        <v>1</v>
      </c>
      <c r="F199" s="149" t="s">
        <v>256</v>
      </c>
      <c r="H199" s="150">
        <v>246.82</v>
      </c>
      <c r="I199" s="151"/>
      <c r="L199" s="146"/>
      <c r="M199" s="152"/>
      <c r="T199" s="153"/>
      <c r="AT199" s="148" t="s">
        <v>131</v>
      </c>
      <c r="AU199" s="148" t="s">
        <v>85</v>
      </c>
      <c r="AV199" s="12" t="s">
        <v>85</v>
      </c>
      <c r="AW199" s="12" t="s">
        <v>32</v>
      </c>
      <c r="AX199" s="12" t="s">
        <v>75</v>
      </c>
      <c r="AY199" s="148" t="s">
        <v>122</v>
      </c>
    </row>
    <row r="200" spans="2:65" s="12" customFormat="1" ht="11.25">
      <c r="B200" s="146"/>
      <c r="D200" s="147" t="s">
        <v>131</v>
      </c>
      <c r="E200" s="148" t="s">
        <v>1</v>
      </c>
      <c r="F200" s="149" t="s">
        <v>261</v>
      </c>
      <c r="H200" s="150">
        <v>14.827999999999999</v>
      </c>
      <c r="I200" s="151"/>
      <c r="L200" s="146"/>
      <c r="M200" s="152"/>
      <c r="T200" s="153"/>
      <c r="AT200" s="148" t="s">
        <v>131</v>
      </c>
      <c r="AU200" s="148" t="s">
        <v>85</v>
      </c>
      <c r="AV200" s="12" t="s">
        <v>85</v>
      </c>
      <c r="AW200" s="12" t="s">
        <v>32</v>
      </c>
      <c r="AX200" s="12" t="s">
        <v>75</v>
      </c>
      <c r="AY200" s="148" t="s">
        <v>122</v>
      </c>
    </row>
    <row r="201" spans="2:65" s="12" customFormat="1" ht="11.25">
      <c r="B201" s="146"/>
      <c r="D201" s="147" t="s">
        <v>131</v>
      </c>
      <c r="E201" s="148" t="s">
        <v>1</v>
      </c>
      <c r="F201" s="149" t="s">
        <v>262</v>
      </c>
      <c r="H201" s="150">
        <v>5.9580000000000002</v>
      </c>
      <c r="I201" s="151"/>
      <c r="L201" s="146"/>
      <c r="M201" s="152"/>
      <c r="T201" s="153"/>
      <c r="AT201" s="148" t="s">
        <v>131</v>
      </c>
      <c r="AU201" s="148" t="s">
        <v>85</v>
      </c>
      <c r="AV201" s="12" t="s">
        <v>85</v>
      </c>
      <c r="AW201" s="12" t="s">
        <v>32</v>
      </c>
      <c r="AX201" s="12" t="s">
        <v>75</v>
      </c>
      <c r="AY201" s="148" t="s">
        <v>122</v>
      </c>
    </row>
    <row r="202" spans="2:65" s="14" customFormat="1" ht="11.25">
      <c r="B202" s="160"/>
      <c r="D202" s="147" t="s">
        <v>131</v>
      </c>
      <c r="E202" s="161" t="s">
        <v>1</v>
      </c>
      <c r="F202" s="162" t="s">
        <v>162</v>
      </c>
      <c r="H202" s="163">
        <v>267.60599999999999</v>
      </c>
      <c r="I202" s="164"/>
      <c r="L202" s="160"/>
      <c r="M202" s="165"/>
      <c r="T202" s="166"/>
      <c r="AT202" s="161" t="s">
        <v>131</v>
      </c>
      <c r="AU202" s="161" t="s">
        <v>85</v>
      </c>
      <c r="AV202" s="14" t="s">
        <v>129</v>
      </c>
      <c r="AW202" s="14" t="s">
        <v>32</v>
      </c>
      <c r="AX202" s="14" t="s">
        <v>83</v>
      </c>
      <c r="AY202" s="161" t="s">
        <v>122</v>
      </c>
    </row>
    <row r="203" spans="2:65" s="12" customFormat="1" ht="11.25">
      <c r="B203" s="146"/>
      <c r="D203" s="147" t="s">
        <v>131</v>
      </c>
      <c r="F203" s="149" t="s">
        <v>263</v>
      </c>
      <c r="H203" s="150">
        <v>321.12700000000001</v>
      </c>
      <c r="I203" s="151"/>
      <c r="L203" s="146"/>
      <c r="M203" s="152"/>
      <c r="T203" s="153"/>
      <c r="AT203" s="148" t="s">
        <v>131</v>
      </c>
      <c r="AU203" s="148" t="s">
        <v>85</v>
      </c>
      <c r="AV203" s="12" t="s">
        <v>85</v>
      </c>
      <c r="AW203" s="12" t="s">
        <v>4</v>
      </c>
      <c r="AX203" s="12" t="s">
        <v>83</v>
      </c>
      <c r="AY203" s="148" t="s">
        <v>122</v>
      </c>
    </row>
    <row r="204" spans="2:65" s="1" customFormat="1" ht="33" customHeight="1">
      <c r="B204" s="31"/>
      <c r="C204" s="132" t="s">
        <v>264</v>
      </c>
      <c r="D204" s="132" t="s">
        <v>125</v>
      </c>
      <c r="E204" s="133" t="s">
        <v>265</v>
      </c>
      <c r="F204" s="134" t="s">
        <v>266</v>
      </c>
      <c r="G204" s="135" t="s">
        <v>128</v>
      </c>
      <c r="H204" s="136">
        <v>7.6790000000000003</v>
      </c>
      <c r="I204" s="137"/>
      <c r="J204" s="138">
        <f>ROUND(I204*H204,2)</f>
        <v>0</v>
      </c>
      <c r="K204" s="139"/>
      <c r="L204" s="31"/>
      <c r="M204" s="140" t="s">
        <v>1</v>
      </c>
      <c r="N204" s="141" t="s">
        <v>40</v>
      </c>
      <c r="P204" s="142">
        <f>O204*H204</f>
        <v>0</v>
      </c>
      <c r="Q204" s="142">
        <v>0</v>
      </c>
      <c r="R204" s="142">
        <f>Q204*H204</f>
        <v>0</v>
      </c>
      <c r="S204" s="142">
        <v>0</v>
      </c>
      <c r="T204" s="143">
        <f>S204*H204</f>
        <v>0</v>
      </c>
      <c r="AR204" s="144" t="s">
        <v>209</v>
      </c>
      <c r="AT204" s="144" t="s">
        <v>125</v>
      </c>
      <c r="AU204" s="144" t="s">
        <v>85</v>
      </c>
      <c r="AY204" s="16" t="s">
        <v>122</v>
      </c>
      <c r="BE204" s="145">
        <f>IF(N204="základní",J204,0)</f>
        <v>0</v>
      </c>
      <c r="BF204" s="145">
        <f>IF(N204="snížená",J204,0)</f>
        <v>0</v>
      </c>
      <c r="BG204" s="145">
        <f>IF(N204="zákl. přenesená",J204,0)</f>
        <v>0</v>
      </c>
      <c r="BH204" s="145">
        <f>IF(N204="sníž. přenesená",J204,0)</f>
        <v>0</v>
      </c>
      <c r="BI204" s="145">
        <f>IF(N204="nulová",J204,0)</f>
        <v>0</v>
      </c>
      <c r="BJ204" s="16" t="s">
        <v>83</v>
      </c>
      <c r="BK204" s="145">
        <f>ROUND(I204*H204,2)</f>
        <v>0</v>
      </c>
      <c r="BL204" s="16" t="s">
        <v>209</v>
      </c>
      <c r="BM204" s="144" t="s">
        <v>267</v>
      </c>
    </row>
    <row r="205" spans="2:65" s="12" customFormat="1" ht="11.25">
      <c r="B205" s="146"/>
      <c r="D205" s="147" t="s">
        <v>131</v>
      </c>
      <c r="E205" s="148" t="s">
        <v>1</v>
      </c>
      <c r="F205" s="149" t="s">
        <v>268</v>
      </c>
      <c r="H205" s="150">
        <v>3.7069999999999999</v>
      </c>
      <c r="I205" s="151"/>
      <c r="L205" s="146"/>
      <c r="M205" s="152"/>
      <c r="T205" s="153"/>
      <c r="AT205" s="148" t="s">
        <v>131</v>
      </c>
      <c r="AU205" s="148" t="s">
        <v>85</v>
      </c>
      <c r="AV205" s="12" t="s">
        <v>85</v>
      </c>
      <c r="AW205" s="12" t="s">
        <v>32</v>
      </c>
      <c r="AX205" s="12" t="s">
        <v>75</v>
      </c>
      <c r="AY205" s="148" t="s">
        <v>122</v>
      </c>
    </row>
    <row r="206" spans="2:65" s="12" customFormat="1" ht="11.25">
      <c r="B206" s="146"/>
      <c r="D206" s="147" t="s">
        <v>131</v>
      </c>
      <c r="E206" s="148" t="s">
        <v>1</v>
      </c>
      <c r="F206" s="149" t="s">
        <v>161</v>
      </c>
      <c r="H206" s="150">
        <v>3.972</v>
      </c>
      <c r="I206" s="151"/>
      <c r="L206" s="146"/>
      <c r="M206" s="152"/>
      <c r="T206" s="153"/>
      <c r="AT206" s="148" t="s">
        <v>131</v>
      </c>
      <c r="AU206" s="148" t="s">
        <v>85</v>
      </c>
      <c r="AV206" s="12" t="s">
        <v>85</v>
      </c>
      <c r="AW206" s="12" t="s">
        <v>32</v>
      </c>
      <c r="AX206" s="12" t="s">
        <v>75</v>
      </c>
      <c r="AY206" s="148" t="s">
        <v>122</v>
      </c>
    </row>
    <row r="207" spans="2:65" s="14" customFormat="1" ht="11.25">
      <c r="B207" s="160"/>
      <c r="D207" s="147" t="s">
        <v>131</v>
      </c>
      <c r="E207" s="161" t="s">
        <v>1</v>
      </c>
      <c r="F207" s="162" t="s">
        <v>162</v>
      </c>
      <c r="H207" s="163">
        <v>7.6790000000000003</v>
      </c>
      <c r="I207" s="164"/>
      <c r="L207" s="160"/>
      <c r="M207" s="165"/>
      <c r="T207" s="166"/>
      <c r="AT207" s="161" t="s">
        <v>131</v>
      </c>
      <c r="AU207" s="161" t="s">
        <v>85</v>
      </c>
      <c r="AV207" s="14" t="s">
        <v>129</v>
      </c>
      <c r="AW207" s="14" t="s">
        <v>32</v>
      </c>
      <c r="AX207" s="14" t="s">
        <v>83</v>
      </c>
      <c r="AY207" s="161" t="s">
        <v>122</v>
      </c>
    </row>
    <row r="208" spans="2:65" s="1" customFormat="1" ht="33" customHeight="1">
      <c r="B208" s="31"/>
      <c r="C208" s="132" t="s">
        <v>269</v>
      </c>
      <c r="D208" s="132" t="s">
        <v>125</v>
      </c>
      <c r="E208" s="133" t="s">
        <v>270</v>
      </c>
      <c r="F208" s="134" t="s">
        <v>271</v>
      </c>
      <c r="G208" s="135" t="s">
        <v>272</v>
      </c>
      <c r="H208" s="136">
        <v>1400</v>
      </c>
      <c r="I208" s="137"/>
      <c r="J208" s="138">
        <f>ROUND(I208*H208,2)</f>
        <v>0</v>
      </c>
      <c r="K208" s="139"/>
      <c r="L208" s="31"/>
      <c r="M208" s="140" t="s">
        <v>1</v>
      </c>
      <c r="N208" s="141" t="s">
        <v>40</v>
      </c>
      <c r="P208" s="142">
        <f>O208*H208</f>
        <v>0</v>
      </c>
      <c r="Q208" s="142">
        <v>0</v>
      </c>
      <c r="R208" s="142">
        <f>Q208*H208</f>
        <v>0</v>
      </c>
      <c r="S208" s="142">
        <v>0</v>
      </c>
      <c r="T208" s="143">
        <f>S208*H208</f>
        <v>0</v>
      </c>
      <c r="AR208" s="144" t="s">
        <v>209</v>
      </c>
      <c r="AT208" s="144" t="s">
        <v>125</v>
      </c>
      <c r="AU208" s="144" t="s">
        <v>85</v>
      </c>
      <c r="AY208" s="16" t="s">
        <v>122</v>
      </c>
      <c r="BE208" s="145">
        <f>IF(N208="základní",J208,0)</f>
        <v>0</v>
      </c>
      <c r="BF208" s="145">
        <f>IF(N208="snížená",J208,0)</f>
        <v>0</v>
      </c>
      <c r="BG208" s="145">
        <f>IF(N208="zákl. přenesená",J208,0)</f>
        <v>0</v>
      </c>
      <c r="BH208" s="145">
        <f>IF(N208="sníž. přenesená",J208,0)</f>
        <v>0</v>
      </c>
      <c r="BI208" s="145">
        <f>IF(N208="nulová",J208,0)</f>
        <v>0</v>
      </c>
      <c r="BJ208" s="16" t="s">
        <v>83</v>
      </c>
      <c r="BK208" s="145">
        <f>ROUND(I208*H208,2)</f>
        <v>0</v>
      </c>
      <c r="BL208" s="16" t="s">
        <v>209</v>
      </c>
      <c r="BM208" s="144" t="s">
        <v>273</v>
      </c>
    </row>
    <row r="209" spans="2:65" s="12" customFormat="1" ht="11.25">
      <c r="B209" s="146"/>
      <c r="D209" s="147" t="s">
        <v>131</v>
      </c>
      <c r="E209" s="148" t="s">
        <v>1</v>
      </c>
      <c r="F209" s="149" t="s">
        <v>274</v>
      </c>
      <c r="H209" s="150">
        <v>1400</v>
      </c>
      <c r="I209" s="151"/>
      <c r="L209" s="146"/>
      <c r="M209" s="152"/>
      <c r="T209" s="153"/>
      <c r="AT209" s="148" t="s">
        <v>131</v>
      </c>
      <c r="AU209" s="148" t="s">
        <v>85</v>
      </c>
      <c r="AV209" s="12" t="s">
        <v>85</v>
      </c>
      <c r="AW209" s="12" t="s">
        <v>32</v>
      </c>
      <c r="AX209" s="12" t="s">
        <v>83</v>
      </c>
      <c r="AY209" s="148" t="s">
        <v>122</v>
      </c>
    </row>
    <row r="210" spans="2:65" s="1" customFormat="1" ht="24.2" customHeight="1">
      <c r="B210" s="31"/>
      <c r="C210" s="167" t="s">
        <v>275</v>
      </c>
      <c r="D210" s="167" t="s">
        <v>222</v>
      </c>
      <c r="E210" s="168" t="s">
        <v>276</v>
      </c>
      <c r="F210" s="169" t="s">
        <v>277</v>
      </c>
      <c r="G210" s="170" t="s">
        <v>272</v>
      </c>
      <c r="H210" s="171">
        <v>1414</v>
      </c>
      <c r="I210" s="172"/>
      <c r="J210" s="173">
        <f>ROUND(I210*H210,2)</f>
        <v>0</v>
      </c>
      <c r="K210" s="174"/>
      <c r="L210" s="175"/>
      <c r="M210" s="176" t="s">
        <v>1</v>
      </c>
      <c r="N210" s="177" t="s">
        <v>40</v>
      </c>
      <c r="P210" s="142">
        <f>O210*H210</f>
        <v>0</v>
      </c>
      <c r="Q210" s="142">
        <v>2.0000000000000002E-5</v>
      </c>
      <c r="R210" s="142">
        <f>Q210*H210</f>
        <v>2.8280000000000003E-2</v>
      </c>
      <c r="S210" s="142">
        <v>0</v>
      </c>
      <c r="T210" s="143">
        <f>S210*H210</f>
        <v>0</v>
      </c>
      <c r="AR210" s="144" t="s">
        <v>225</v>
      </c>
      <c r="AT210" s="144" t="s">
        <v>222</v>
      </c>
      <c r="AU210" s="144" t="s">
        <v>85</v>
      </c>
      <c r="AY210" s="16" t="s">
        <v>122</v>
      </c>
      <c r="BE210" s="145">
        <f>IF(N210="základní",J210,0)</f>
        <v>0</v>
      </c>
      <c r="BF210" s="145">
        <f>IF(N210="snížená",J210,0)</f>
        <v>0</v>
      </c>
      <c r="BG210" s="145">
        <f>IF(N210="zákl. přenesená",J210,0)</f>
        <v>0</v>
      </c>
      <c r="BH210" s="145">
        <f>IF(N210="sníž. přenesená",J210,0)</f>
        <v>0</v>
      </c>
      <c r="BI210" s="145">
        <f>IF(N210="nulová",J210,0)</f>
        <v>0</v>
      </c>
      <c r="BJ210" s="16" t="s">
        <v>83</v>
      </c>
      <c r="BK210" s="145">
        <f>ROUND(I210*H210,2)</f>
        <v>0</v>
      </c>
      <c r="BL210" s="16" t="s">
        <v>209</v>
      </c>
      <c r="BM210" s="144" t="s">
        <v>278</v>
      </c>
    </row>
    <row r="211" spans="2:65" s="12" customFormat="1" ht="11.25">
      <c r="B211" s="146"/>
      <c r="D211" s="147" t="s">
        <v>131</v>
      </c>
      <c r="F211" s="149" t="s">
        <v>279</v>
      </c>
      <c r="H211" s="150">
        <v>1414</v>
      </c>
      <c r="I211" s="151"/>
      <c r="L211" s="146"/>
      <c r="M211" s="152"/>
      <c r="T211" s="153"/>
      <c r="AT211" s="148" t="s">
        <v>131</v>
      </c>
      <c r="AU211" s="148" t="s">
        <v>85</v>
      </c>
      <c r="AV211" s="12" t="s">
        <v>85</v>
      </c>
      <c r="AW211" s="12" t="s">
        <v>4</v>
      </c>
      <c r="AX211" s="12" t="s">
        <v>83</v>
      </c>
      <c r="AY211" s="148" t="s">
        <v>122</v>
      </c>
    </row>
    <row r="212" spans="2:65" s="1" customFormat="1" ht="33" customHeight="1">
      <c r="B212" s="31"/>
      <c r="C212" s="132" t="s">
        <v>280</v>
      </c>
      <c r="D212" s="132" t="s">
        <v>125</v>
      </c>
      <c r="E212" s="133" t="s">
        <v>281</v>
      </c>
      <c r="F212" s="134" t="s">
        <v>282</v>
      </c>
      <c r="G212" s="135" t="s">
        <v>272</v>
      </c>
      <c r="H212" s="136">
        <v>17</v>
      </c>
      <c r="I212" s="137"/>
      <c r="J212" s="138">
        <f>ROUND(I212*H212,2)</f>
        <v>0</v>
      </c>
      <c r="K212" s="139"/>
      <c r="L212" s="31"/>
      <c r="M212" s="140" t="s">
        <v>1</v>
      </c>
      <c r="N212" s="141" t="s">
        <v>40</v>
      </c>
      <c r="P212" s="142">
        <f>O212*H212</f>
        <v>0</v>
      </c>
      <c r="Q212" s="142">
        <v>7.4999999999999997E-3</v>
      </c>
      <c r="R212" s="142">
        <f>Q212*H212</f>
        <v>0.1275</v>
      </c>
      <c r="S212" s="142">
        <v>0</v>
      </c>
      <c r="T212" s="143">
        <f>S212*H212</f>
        <v>0</v>
      </c>
      <c r="AR212" s="144" t="s">
        <v>209</v>
      </c>
      <c r="AT212" s="144" t="s">
        <v>125</v>
      </c>
      <c r="AU212" s="144" t="s">
        <v>85</v>
      </c>
      <c r="AY212" s="16" t="s">
        <v>122</v>
      </c>
      <c r="BE212" s="145">
        <f>IF(N212="základní",J212,0)</f>
        <v>0</v>
      </c>
      <c r="BF212" s="145">
        <f>IF(N212="snížená",J212,0)</f>
        <v>0</v>
      </c>
      <c r="BG212" s="145">
        <f>IF(N212="zákl. přenesená",J212,0)</f>
        <v>0</v>
      </c>
      <c r="BH212" s="145">
        <f>IF(N212="sníž. přenesená",J212,0)</f>
        <v>0</v>
      </c>
      <c r="BI212" s="145">
        <f>IF(N212="nulová",J212,0)</f>
        <v>0</v>
      </c>
      <c r="BJ212" s="16" t="s">
        <v>83</v>
      </c>
      <c r="BK212" s="145">
        <f>ROUND(I212*H212,2)</f>
        <v>0</v>
      </c>
      <c r="BL212" s="16" t="s">
        <v>209</v>
      </c>
      <c r="BM212" s="144" t="s">
        <v>283</v>
      </c>
    </row>
    <row r="213" spans="2:65" s="1" customFormat="1" ht="24.2" customHeight="1">
      <c r="B213" s="31"/>
      <c r="C213" s="167" t="s">
        <v>284</v>
      </c>
      <c r="D213" s="167" t="s">
        <v>222</v>
      </c>
      <c r="E213" s="168" t="s">
        <v>285</v>
      </c>
      <c r="F213" s="169" t="s">
        <v>286</v>
      </c>
      <c r="G213" s="170" t="s">
        <v>272</v>
      </c>
      <c r="H213" s="171">
        <v>17</v>
      </c>
      <c r="I213" s="172"/>
      <c r="J213" s="173">
        <f>ROUND(I213*H213,2)</f>
        <v>0</v>
      </c>
      <c r="K213" s="174"/>
      <c r="L213" s="175"/>
      <c r="M213" s="176" t="s">
        <v>1</v>
      </c>
      <c r="N213" s="177" t="s">
        <v>40</v>
      </c>
      <c r="P213" s="142">
        <f>O213*H213</f>
        <v>0</v>
      </c>
      <c r="Q213" s="142">
        <v>2.3000000000000001E-4</v>
      </c>
      <c r="R213" s="142">
        <f>Q213*H213</f>
        <v>3.9100000000000003E-3</v>
      </c>
      <c r="S213" s="142">
        <v>0</v>
      </c>
      <c r="T213" s="143">
        <f>S213*H213</f>
        <v>0</v>
      </c>
      <c r="AR213" s="144" t="s">
        <v>225</v>
      </c>
      <c r="AT213" s="144" t="s">
        <v>222</v>
      </c>
      <c r="AU213" s="144" t="s">
        <v>85</v>
      </c>
      <c r="AY213" s="16" t="s">
        <v>122</v>
      </c>
      <c r="BE213" s="145">
        <f>IF(N213="základní",J213,0)</f>
        <v>0</v>
      </c>
      <c r="BF213" s="145">
        <f>IF(N213="snížená",J213,0)</f>
        <v>0</v>
      </c>
      <c r="BG213" s="145">
        <f>IF(N213="zákl. přenesená",J213,0)</f>
        <v>0</v>
      </c>
      <c r="BH213" s="145">
        <f>IF(N213="sníž. přenesená",J213,0)</f>
        <v>0</v>
      </c>
      <c r="BI213" s="145">
        <f>IF(N213="nulová",J213,0)</f>
        <v>0</v>
      </c>
      <c r="BJ213" s="16" t="s">
        <v>83</v>
      </c>
      <c r="BK213" s="145">
        <f>ROUND(I213*H213,2)</f>
        <v>0</v>
      </c>
      <c r="BL213" s="16" t="s">
        <v>209</v>
      </c>
      <c r="BM213" s="144" t="s">
        <v>287</v>
      </c>
    </row>
    <row r="214" spans="2:65" s="1" customFormat="1" ht="33" customHeight="1">
      <c r="B214" s="31"/>
      <c r="C214" s="132" t="s">
        <v>288</v>
      </c>
      <c r="D214" s="132" t="s">
        <v>125</v>
      </c>
      <c r="E214" s="133" t="s">
        <v>289</v>
      </c>
      <c r="F214" s="134" t="s">
        <v>290</v>
      </c>
      <c r="G214" s="135" t="s">
        <v>272</v>
      </c>
      <c r="H214" s="136">
        <v>2</v>
      </c>
      <c r="I214" s="137"/>
      <c r="J214" s="138">
        <f>ROUND(I214*H214,2)</f>
        <v>0</v>
      </c>
      <c r="K214" s="139"/>
      <c r="L214" s="31"/>
      <c r="M214" s="140" t="s">
        <v>1</v>
      </c>
      <c r="N214" s="141" t="s">
        <v>40</v>
      </c>
      <c r="P214" s="142">
        <f>O214*H214</f>
        <v>0</v>
      </c>
      <c r="Q214" s="142">
        <v>1.4999999999999999E-2</v>
      </c>
      <c r="R214" s="142">
        <f>Q214*H214</f>
        <v>0.03</v>
      </c>
      <c r="S214" s="142">
        <v>0</v>
      </c>
      <c r="T214" s="143">
        <f>S214*H214</f>
        <v>0</v>
      </c>
      <c r="AR214" s="144" t="s">
        <v>209</v>
      </c>
      <c r="AT214" s="144" t="s">
        <v>125</v>
      </c>
      <c r="AU214" s="144" t="s">
        <v>85</v>
      </c>
      <c r="AY214" s="16" t="s">
        <v>122</v>
      </c>
      <c r="BE214" s="145">
        <f>IF(N214="základní",J214,0)</f>
        <v>0</v>
      </c>
      <c r="BF214" s="145">
        <f>IF(N214="snížená",J214,0)</f>
        <v>0</v>
      </c>
      <c r="BG214" s="145">
        <f>IF(N214="zákl. přenesená",J214,0)</f>
        <v>0</v>
      </c>
      <c r="BH214" s="145">
        <f>IF(N214="sníž. přenesená",J214,0)</f>
        <v>0</v>
      </c>
      <c r="BI214" s="145">
        <f>IF(N214="nulová",J214,0)</f>
        <v>0</v>
      </c>
      <c r="BJ214" s="16" t="s">
        <v>83</v>
      </c>
      <c r="BK214" s="145">
        <f>ROUND(I214*H214,2)</f>
        <v>0</v>
      </c>
      <c r="BL214" s="16" t="s">
        <v>209</v>
      </c>
      <c r="BM214" s="144" t="s">
        <v>291</v>
      </c>
    </row>
    <row r="215" spans="2:65" s="1" customFormat="1" ht="24.2" customHeight="1">
      <c r="B215" s="31"/>
      <c r="C215" s="167" t="s">
        <v>292</v>
      </c>
      <c r="D215" s="167" t="s">
        <v>222</v>
      </c>
      <c r="E215" s="168" t="s">
        <v>293</v>
      </c>
      <c r="F215" s="169" t="s">
        <v>294</v>
      </c>
      <c r="G215" s="170" t="s">
        <v>128</v>
      </c>
      <c r="H215" s="171">
        <v>1.76</v>
      </c>
      <c r="I215" s="172"/>
      <c r="J215" s="173">
        <f>ROUND(I215*H215,2)</f>
        <v>0</v>
      </c>
      <c r="K215" s="174"/>
      <c r="L215" s="175"/>
      <c r="M215" s="176" t="s">
        <v>1</v>
      </c>
      <c r="N215" s="177" t="s">
        <v>40</v>
      </c>
      <c r="P215" s="142">
        <f>O215*H215</f>
        <v>0</v>
      </c>
      <c r="Q215" s="142">
        <v>1.9E-3</v>
      </c>
      <c r="R215" s="142">
        <f>Q215*H215</f>
        <v>3.3440000000000002E-3</v>
      </c>
      <c r="S215" s="142">
        <v>0</v>
      </c>
      <c r="T215" s="143">
        <f>S215*H215</f>
        <v>0</v>
      </c>
      <c r="AR215" s="144" t="s">
        <v>225</v>
      </c>
      <c r="AT215" s="144" t="s">
        <v>222</v>
      </c>
      <c r="AU215" s="144" t="s">
        <v>85</v>
      </c>
      <c r="AY215" s="16" t="s">
        <v>122</v>
      </c>
      <c r="BE215" s="145">
        <f>IF(N215="základní",J215,0)</f>
        <v>0</v>
      </c>
      <c r="BF215" s="145">
        <f>IF(N215="snížená",J215,0)</f>
        <v>0</v>
      </c>
      <c r="BG215" s="145">
        <f>IF(N215="zákl. přenesená",J215,0)</f>
        <v>0</v>
      </c>
      <c r="BH215" s="145">
        <f>IF(N215="sníž. přenesená",J215,0)</f>
        <v>0</v>
      </c>
      <c r="BI215" s="145">
        <f>IF(N215="nulová",J215,0)</f>
        <v>0</v>
      </c>
      <c r="BJ215" s="16" t="s">
        <v>83</v>
      </c>
      <c r="BK215" s="145">
        <f>ROUND(I215*H215,2)</f>
        <v>0</v>
      </c>
      <c r="BL215" s="16" t="s">
        <v>209</v>
      </c>
      <c r="BM215" s="144" t="s">
        <v>295</v>
      </c>
    </row>
    <row r="216" spans="2:65" s="12" customFormat="1" ht="11.25">
      <c r="B216" s="146"/>
      <c r="D216" s="147" t="s">
        <v>131</v>
      </c>
      <c r="F216" s="149" t="s">
        <v>296</v>
      </c>
      <c r="H216" s="150">
        <v>1.76</v>
      </c>
      <c r="I216" s="151"/>
      <c r="L216" s="146"/>
      <c r="M216" s="152"/>
      <c r="T216" s="153"/>
      <c r="AT216" s="148" t="s">
        <v>131</v>
      </c>
      <c r="AU216" s="148" t="s">
        <v>85</v>
      </c>
      <c r="AV216" s="12" t="s">
        <v>85</v>
      </c>
      <c r="AW216" s="12" t="s">
        <v>4</v>
      </c>
      <c r="AX216" s="12" t="s">
        <v>83</v>
      </c>
      <c r="AY216" s="148" t="s">
        <v>122</v>
      </c>
    </row>
    <row r="217" spans="2:65" s="1" customFormat="1" ht="33" customHeight="1">
      <c r="B217" s="31"/>
      <c r="C217" s="132" t="s">
        <v>225</v>
      </c>
      <c r="D217" s="132" t="s">
        <v>125</v>
      </c>
      <c r="E217" s="133" t="s">
        <v>297</v>
      </c>
      <c r="F217" s="134" t="s">
        <v>298</v>
      </c>
      <c r="G217" s="135" t="s">
        <v>272</v>
      </c>
      <c r="H217" s="136">
        <v>8</v>
      </c>
      <c r="I217" s="137"/>
      <c r="J217" s="138">
        <f>ROUND(I217*H217,2)</f>
        <v>0</v>
      </c>
      <c r="K217" s="139"/>
      <c r="L217" s="31"/>
      <c r="M217" s="140" t="s">
        <v>1</v>
      </c>
      <c r="N217" s="141" t="s">
        <v>40</v>
      </c>
      <c r="P217" s="142">
        <f>O217*H217</f>
        <v>0</v>
      </c>
      <c r="Q217" s="142">
        <v>0</v>
      </c>
      <c r="R217" s="142">
        <f>Q217*H217</f>
        <v>0</v>
      </c>
      <c r="S217" s="142">
        <v>0</v>
      </c>
      <c r="T217" s="143">
        <f>S217*H217</f>
        <v>0</v>
      </c>
      <c r="AR217" s="144" t="s">
        <v>209</v>
      </c>
      <c r="AT217" s="144" t="s">
        <v>125</v>
      </c>
      <c r="AU217" s="144" t="s">
        <v>85</v>
      </c>
      <c r="AY217" s="16" t="s">
        <v>122</v>
      </c>
      <c r="BE217" s="145">
        <f>IF(N217="základní",J217,0)</f>
        <v>0</v>
      </c>
      <c r="BF217" s="145">
        <f>IF(N217="snížená",J217,0)</f>
        <v>0</v>
      </c>
      <c r="BG217" s="145">
        <f>IF(N217="zákl. přenesená",J217,0)</f>
        <v>0</v>
      </c>
      <c r="BH217" s="145">
        <f>IF(N217="sníž. přenesená",J217,0)</f>
        <v>0</v>
      </c>
      <c r="BI217" s="145">
        <f>IF(N217="nulová",J217,0)</f>
        <v>0</v>
      </c>
      <c r="BJ217" s="16" t="s">
        <v>83</v>
      </c>
      <c r="BK217" s="145">
        <f>ROUND(I217*H217,2)</f>
        <v>0</v>
      </c>
      <c r="BL217" s="16" t="s">
        <v>209</v>
      </c>
      <c r="BM217" s="144" t="s">
        <v>299</v>
      </c>
    </row>
    <row r="218" spans="2:65" s="1" customFormat="1" ht="16.5" customHeight="1">
      <c r="B218" s="31"/>
      <c r="C218" s="167" t="s">
        <v>300</v>
      </c>
      <c r="D218" s="167" t="s">
        <v>222</v>
      </c>
      <c r="E218" s="168" t="s">
        <v>301</v>
      </c>
      <c r="F218" s="169" t="s">
        <v>302</v>
      </c>
      <c r="G218" s="170" t="s">
        <v>272</v>
      </c>
      <c r="H218" s="171">
        <v>6</v>
      </c>
      <c r="I218" s="172"/>
      <c r="J218" s="173">
        <f>ROUND(I218*H218,2)</f>
        <v>0</v>
      </c>
      <c r="K218" s="174"/>
      <c r="L218" s="175"/>
      <c r="M218" s="176" t="s">
        <v>1</v>
      </c>
      <c r="N218" s="177" t="s">
        <v>40</v>
      </c>
      <c r="P218" s="142">
        <f>O218*H218</f>
        <v>0</v>
      </c>
      <c r="Q218" s="142">
        <v>2.0000000000000001E-4</v>
      </c>
      <c r="R218" s="142">
        <f>Q218*H218</f>
        <v>1.2000000000000001E-3</v>
      </c>
      <c r="S218" s="142">
        <v>0</v>
      </c>
      <c r="T218" s="143">
        <f>S218*H218</f>
        <v>0</v>
      </c>
      <c r="AR218" s="144" t="s">
        <v>225</v>
      </c>
      <c r="AT218" s="144" t="s">
        <v>222</v>
      </c>
      <c r="AU218" s="144" t="s">
        <v>85</v>
      </c>
      <c r="AY218" s="16" t="s">
        <v>122</v>
      </c>
      <c r="BE218" s="145">
        <f>IF(N218="základní",J218,0)</f>
        <v>0</v>
      </c>
      <c r="BF218" s="145">
        <f>IF(N218="snížená",J218,0)</f>
        <v>0</v>
      </c>
      <c r="BG218" s="145">
        <f>IF(N218="zákl. přenesená",J218,0)</f>
        <v>0</v>
      </c>
      <c r="BH218" s="145">
        <f>IF(N218="sníž. přenesená",J218,0)</f>
        <v>0</v>
      </c>
      <c r="BI218" s="145">
        <f>IF(N218="nulová",J218,0)</f>
        <v>0</v>
      </c>
      <c r="BJ218" s="16" t="s">
        <v>83</v>
      </c>
      <c r="BK218" s="145">
        <f>ROUND(I218*H218,2)</f>
        <v>0</v>
      </c>
      <c r="BL218" s="16" t="s">
        <v>209</v>
      </c>
      <c r="BM218" s="144" t="s">
        <v>303</v>
      </c>
    </row>
    <row r="219" spans="2:65" s="1" customFormat="1" ht="16.5" customHeight="1">
      <c r="B219" s="31"/>
      <c r="C219" s="167" t="s">
        <v>304</v>
      </c>
      <c r="D219" s="167" t="s">
        <v>222</v>
      </c>
      <c r="E219" s="168" t="s">
        <v>305</v>
      </c>
      <c r="F219" s="169" t="s">
        <v>306</v>
      </c>
      <c r="G219" s="170" t="s">
        <v>272</v>
      </c>
      <c r="H219" s="171">
        <v>2</v>
      </c>
      <c r="I219" s="172"/>
      <c r="J219" s="173">
        <f>ROUND(I219*H219,2)</f>
        <v>0</v>
      </c>
      <c r="K219" s="174"/>
      <c r="L219" s="175"/>
      <c r="M219" s="176" t="s">
        <v>1</v>
      </c>
      <c r="N219" s="177" t="s">
        <v>40</v>
      </c>
      <c r="P219" s="142">
        <f>O219*H219</f>
        <v>0</v>
      </c>
      <c r="Q219" s="142">
        <v>2.0000000000000001E-4</v>
      </c>
      <c r="R219" s="142">
        <f>Q219*H219</f>
        <v>4.0000000000000002E-4</v>
      </c>
      <c r="S219" s="142">
        <v>0</v>
      </c>
      <c r="T219" s="143">
        <f>S219*H219</f>
        <v>0</v>
      </c>
      <c r="AR219" s="144" t="s">
        <v>225</v>
      </c>
      <c r="AT219" s="144" t="s">
        <v>222</v>
      </c>
      <c r="AU219" s="144" t="s">
        <v>85</v>
      </c>
      <c r="AY219" s="16" t="s">
        <v>122</v>
      </c>
      <c r="BE219" s="145">
        <f>IF(N219="základní",J219,0)</f>
        <v>0</v>
      </c>
      <c r="BF219" s="145">
        <f>IF(N219="snížená",J219,0)</f>
        <v>0</v>
      </c>
      <c r="BG219" s="145">
        <f>IF(N219="zákl. přenesená",J219,0)</f>
        <v>0</v>
      </c>
      <c r="BH219" s="145">
        <f>IF(N219="sníž. přenesená",J219,0)</f>
        <v>0</v>
      </c>
      <c r="BI219" s="145">
        <f>IF(N219="nulová",J219,0)</f>
        <v>0</v>
      </c>
      <c r="BJ219" s="16" t="s">
        <v>83</v>
      </c>
      <c r="BK219" s="145">
        <f>ROUND(I219*H219,2)</f>
        <v>0</v>
      </c>
      <c r="BL219" s="16" t="s">
        <v>209</v>
      </c>
      <c r="BM219" s="144" t="s">
        <v>307</v>
      </c>
    </row>
    <row r="220" spans="2:65" s="1" customFormat="1" ht="37.9" customHeight="1">
      <c r="B220" s="31"/>
      <c r="C220" s="132" t="s">
        <v>308</v>
      </c>
      <c r="D220" s="132" t="s">
        <v>125</v>
      </c>
      <c r="E220" s="133" t="s">
        <v>309</v>
      </c>
      <c r="F220" s="134" t="s">
        <v>310</v>
      </c>
      <c r="G220" s="135" t="s">
        <v>143</v>
      </c>
      <c r="H220" s="136">
        <v>76.790000000000006</v>
      </c>
      <c r="I220" s="137"/>
      <c r="J220" s="138">
        <f>ROUND(I220*H220,2)</f>
        <v>0</v>
      </c>
      <c r="K220" s="139"/>
      <c r="L220" s="31"/>
      <c r="M220" s="140" t="s">
        <v>1</v>
      </c>
      <c r="N220" s="141" t="s">
        <v>40</v>
      </c>
      <c r="P220" s="142">
        <f>O220*H220</f>
        <v>0</v>
      </c>
      <c r="Q220" s="142">
        <v>5.9999999999999995E-4</v>
      </c>
      <c r="R220" s="142">
        <f>Q220*H220</f>
        <v>4.6073999999999997E-2</v>
      </c>
      <c r="S220" s="142">
        <v>0</v>
      </c>
      <c r="T220" s="143">
        <f>S220*H220</f>
        <v>0</v>
      </c>
      <c r="AR220" s="144" t="s">
        <v>209</v>
      </c>
      <c r="AT220" s="144" t="s">
        <v>125</v>
      </c>
      <c r="AU220" s="144" t="s">
        <v>85</v>
      </c>
      <c r="AY220" s="16" t="s">
        <v>122</v>
      </c>
      <c r="BE220" s="145">
        <f>IF(N220="základní",J220,0)</f>
        <v>0</v>
      </c>
      <c r="BF220" s="145">
        <f>IF(N220="snížená",J220,0)</f>
        <v>0</v>
      </c>
      <c r="BG220" s="145">
        <f>IF(N220="zákl. přenesená",J220,0)</f>
        <v>0</v>
      </c>
      <c r="BH220" s="145">
        <f>IF(N220="sníž. přenesená",J220,0)</f>
        <v>0</v>
      </c>
      <c r="BI220" s="145">
        <f>IF(N220="nulová",J220,0)</f>
        <v>0</v>
      </c>
      <c r="BJ220" s="16" t="s">
        <v>83</v>
      </c>
      <c r="BK220" s="145">
        <f>ROUND(I220*H220,2)</f>
        <v>0</v>
      </c>
      <c r="BL220" s="16" t="s">
        <v>209</v>
      </c>
      <c r="BM220" s="144" t="s">
        <v>311</v>
      </c>
    </row>
    <row r="221" spans="2:65" s="12" customFormat="1" ht="11.25">
      <c r="B221" s="146"/>
      <c r="D221" s="147" t="s">
        <v>131</v>
      </c>
      <c r="E221" s="148" t="s">
        <v>1</v>
      </c>
      <c r="F221" s="149" t="s">
        <v>246</v>
      </c>
      <c r="H221" s="150">
        <v>37.07</v>
      </c>
      <c r="I221" s="151"/>
      <c r="L221" s="146"/>
      <c r="M221" s="152"/>
      <c r="T221" s="153"/>
      <c r="AT221" s="148" t="s">
        <v>131</v>
      </c>
      <c r="AU221" s="148" t="s">
        <v>85</v>
      </c>
      <c r="AV221" s="12" t="s">
        <v>85</v>
      </c>
      <c r="AW221" s="12" t="s">
        <v>32</v>
      </c>
      <c r="AX221" s="12" t="s">
        <v>75</v>
      </c>
      <c r="AY221" s="148" t="s">
        <v>122</v>
      </c>
    </row>
    <row r="222" spans="2:65" s="12" customFormat="1" ht="11.25">
      <c r="B222" s="146"/>
      <c r="D222" s="147" t="s">
        <v>131</v>
      </c>
      <c r="E222" s="148" t="s">
        <v>1</v>
      </c>
      <c r="F222" s="149" t="s">
        <v>167</v>
      </c>
      <c r="H222" s="150">
        <v>39.72</v>
      </c>
      <c r="I222" s="151"/>
      <c r="L222" s="146"/>
      <c r="M222" s="152"/>
      <c r="T222" s="153"/>
      <c r="AT222" s="148" t="s">
        <v>131</v>
      </c>
      <c r="AU222" s="148" t="s">
        <v>85</v>
      </c>
      <c r="AV222" s="12" t="s">
        <v>85</v>
      </c>
      <c r="AW222" s="12" t="s">
        <v>32</v>
      </c>
      <c r="AX222" s="12" t="s">
        <v>75</v>
      </c>
      <c r="AY222" s="148" t="s">
        <v>122</v>
      </c>
    </row>
    <row r="223" spans="2:65" s="14" customFormat="1" ht="11.25">
      <c r="B223" s="160"/>
      <c r="D223" s="147" t="s">
        <v>131</v>
      </c>
      <c r="E223" s="161" t="s">
        <v>1</v>
      </c>
      <c r="F223" s="162" t="s">
        <v>162</v>
      </c>
      <c r="H223" s="163">
        <v>76.790000000000006</v>
      </c>
      <c r="I223" s="164"/>
      <c r="L223" s="160"/>
      <c r="M223" s="165"/>
      <c r="T223" s="166"/>
      <c r="AT223" s="161" t="s">
        <v>131</v>
      </c>
      <c r="AU223" s="161" t="s">
        <v>85</v>
      </c>
      <c r="AV223" s="14" t="s">
        <v>129</v>
      </c>
      <c r="AW223" s="14" t="s">
        <v>32</v>
      </c>
      <c r="AX223" s="14" t="s">
        <v>83</v>
      </c>
      <c r="AY223" s="161" t="s">
        <v>122</v>
      </c>
    </row>
    <row r="224" spans="2:65" s="1" customFormat="1" ht="37.9" customHeight="1">
      <c r="B224" s="31"/>
      <c r="C224" s="132" t="s">
        <v>312</v>
      </c>
      <c r="D224" s="132" t="s">
        <v>125</v>
      </c>
      <c r="E224" s="133" t="s">
        <v>313</v>
      </c>
      <c r="F224" s="134" t="s">
        <v>314</v>
      </c>
      <c r="G224" s="135" t="s">
        <v>143</v>
      </c>
      <c r="H224" s="136">
        <v>37.07</v>
      </c>
      <c r="I224" s="137"/>
      <c r="J224" s="138">
        <f>ROUND(I224*H224,2)</f>
        <v>0</v>
      </c>
      <c r="K224" s="139"/>
      <c r="L224" s="31"/>
      <c r="M224" s="140" t="s">
        <v>1</v>
      </c>
      <c r="N224" s="141" t="s">
        <v>40</v>
      </c>
      <c r="P224" s="142">
        <f>O224*H224</f>
        <v>0</v>
      </c>
      <c r="Q224" s="142">
        <v>5.9999999999999995E-4</v>
      </c>
      <c r="R224" s="142">
        <f>Q224*H224</f>
        <v>2.2241999999999998E-2</v>
      </c>
      <c r="S224" s="142">
        <v>0</v>
      </c>
      <c r="T224" s="143">
        <f>S224*H224</f>
        <v>0</v>
      </c>
      <c r="AR224" s="144" t="s">
        <v>209</v>
      </c>
      <c r="AT224" s="144" t="s">
        <v>125</v>
      </c>
      <c r="AU224" s="144" t="s">
        <v>85</v>
      </c>
      <c r="AY224" s="16" t="s">
        <v>122</v>
      </c>
      <c r="BE224" s="145">
        <f>IF(N224="základní",J224,0)</f>
        <v>0</v>
      </c>
      <c r="BF224" s="145">
        <f>IF(N224="snížená",J224,0)</f>
        <v>0</v>
      </c>
      <c r="BG224" s="145">
        <f>IF(N224="zákl. přenesená",J224,0)</f>
        <v>0</v>
      </c>
      <c r="BH224" s="145">
        <f>IF(N224="sníž. přenesená",J224,0)</f>
        <v>0</v>
      </c>
      <c r="BI224" s="145">
        <f>IF(N224="nulová",J224,0)</f>
        <v>0</v>
      </c>
      <c r="BJ224" s="16" t="s">
        <v>83</v>
      </c>
      <c r="BK224" s="145">
        <f>ROUND(I224*H224,2)</f>
        <v>0</v>
      </c>
      <c r="BL224" s="16" t="s">
        <v>209</v>
      </c>
      <c r="BM224" s="144" t="s">
        <v>315</v>
      </c>
    </row>
    <row r="225" spans="2:65" s="12" customFormat="1" ht="11.25">
      <c r="B225" s="146"/>
      <c r="D225" s="147" t="s">
        <v>131</v>
      </c>
      <c r="E225" s="148" t="s">
        <v>1</v>
      </c>
      <c r="F225" s="149" t="s">
        <v>246</v>
      </c>
      <c r="H225" s="150">
        <v>37.07</v>
      </c>
      <c r="I225" s="151"/>
      <c r="L225" s="146"/>
      <c r="M225" s="152"/>
      <c r="T225" s="153"/>
      <c r="AT225" s="148" t="s">
        <v>131</v>
      </c>
      <c r="AU225" s="148" t="s">
        <v>85</v>
      </c>
      <c r="AV225" s="12" t="s">
        <v>85</v>
      </c>
      <c r="AW225" s="12" t="s">
        <v>32</v>
      </c>
      <c r="AX225" s="12" t="s">
        <v>83</v>
      </c>
      <c r="AY225" s="148" t="s">
        <v>122</v>
      </c>
    </row>
    <row r="226" spans="2:65" s="1" customFormat="1" ht="37.9" customHeight="1">
      <c r="B226" s="31"/>
      <c r="C226" s="132" t="s">
        <v>316</v>
      </c>
      <c r="D226" s="132" t="s">
        <v>125</v>
      </c>
      <c r="E226" s="133" t="s">
        <v>317</v>
      </c>
      <c r="F226" s="134" t="s">
        <v>318</v>
      </c>
      <c r="G226" s="135" t="s">
        <v>143</v>
      </c>
      <c r="H226" s="136">
        <v>39.72</v>
      </c>
      <c r="I226" s="137"/>
      <c r="J226" s="138">
        <f>ROUND(I226*H226,2)</f>
        <v>0</v>
      </c>
      <c r="K226" s="139"/>
      <c r="L226" s="31"/>
      <c r="M226" s="140" t="s">
        <v>1</v>
      </c>
      <c r="N226" s="141" t="s">
        <v>40</v>
      </c>
      <c r="P226" s="142">
        <f>O226*H226</f>
        <v>0</v>
      </c>
      <c r="Q226" s="142">
        <v>4.2999999999999999E-4</v>
      </c>
      <c r="R226" s="142">
        <f>Q226*H226</f>
        <v>1.70796E-2</v>
      </c>
      <c r="S226" s="142">
        <v>0</v>
      </c>
      <c r="T226" s="143">
        <f>S226*H226</f>
        <v>0</v>
      </c>
      <c r="AR226" s="144" t="s">
        <v>209</v>
      </c>
      <c r="AT226" s="144" t="s">
        <v>125</v>
      </c>
      <c r="AU226" s="144" t="s">
        <v>85</v>
      </c>
      <c r="AY226" s="16" t="s">
        <v>122</v>
      </c>
      <c r="BE226" s="145">
        <f>IF(N226="základní",J226,0)</f>
        <v>0</v>
      </c>
      <c r="BF226" s="145">
        <f>IF(N226="snížená",J226,0)</f>
        <v>0</v>
      </c>
      <c r="BG226" s="145">
        <f>IF(N226="zákl. přenesená",J226,0)</f>
        <v>0</v>
      </c>
      <c r="BH226" s="145">
        <f>IF(N226="sníž. přenesená",J226,0)</f>
        <v>0</v>
      </c>
      <c r="BI226" s="145">
        <f>IF(N226="nulová",J226,0)</f>
        <v>0</v>
      </c>
      <c r="BJ226" s="16" t="s">
        <v>83</v>
      </c>
      <c r="BK226" s="145">
        <f>ROUND(I226*H226,2)</f>
        <v>0</v>
      </c>
      <c r="BL226" s="16" t="s">
        <v>209</v>
      </c>
      <c r="BM226" s="144" t="s">
        <v>319</v>
      </c>
    </row>
    <row r="227" spans="2:65" s="12" customFormat="1" ht="11.25">
      <c r="B227" s="146"/>
      <c r="D227" s="147" t="s">
        <v>131</v>
      </c>
      <c r="E227" s="148" t="s">
        <v>1</v>
      </c>
      <c r="F227" s="149" t="s">
        <v>167</v>
      </c>
      <c r="H227" s="150">
        <v>39.72</v>
      </c>
      <c r="I227" s="151"/>
      <c r="L227" s="146"/>
      <c r="M227" s="152"/>
      <c r="T227" s="153"/>
      <c r="AT227" s="148" t="s">
        <v>131</v>
      </c>
      <c r="AU227" s="148" t="s">
        <v>85</v>
      </c>
      <c r="AV227" s="12" t="s">
        <v>85</v>
      </c>
      <c r="AW227" s="12" t="s">
        <v>32</v>
      </c>
      <c r="AX227" s="12" t="s">
        <v>83</v>
      </c>
      <c r="AY227" s="148" t="s">
        <v>122</v>
      </c>
    </row>
    <row r="228" spans="2:65" s="1" customFormat="1" ht="33" customHeight="1">
      <c r="B228" s="31"/>
      <c r="C228" s="132" t="s">
        <v>320</v>
      </c>
      <c r="D228" s="132" t="s">
        <v>125</v>
      </c>
      <c r="E228" s="133" t="s">
        <v>321</v>
      </c>
      <c r="F228" s="134" t="s">
        <v>322</v>
      </c>
      <c r="G228" s="135" t="s">
        <v>143</v>
      </c>
      <c r="H228" s="136">
        <v>37.07</v>
      </c>
      <c r="I228" s="137"/>
      <c r="J228" s="138">
        <f>ROUND(I228*H228,2)</f>
        <v>0</v>
      </c>
      <c r="K228" s="139"/>
      <c r="L228" s="31"/>
      <c r="M228" s="140" t="s">
        <v>1</v>
      </c>
      <c r="N228" s="141" t="s">
        <v>40</v>
      </c>
      <c r="P228" s="142">
        <f>O228*H228</f>
        <v>0</v>
      </c>
      <c r="Q228" s="142">
        <v>1.6199999999999999E-3</v>
      </c>
      <c r="R228" s="142">
        <f>Q228*H228</f>
        <v>6.00534E-2</v>
      </c>
      <c r="S228" s="142">
        <v>0</v>
      </c>
      <c r="T228" s="143">
        <f>S228*H228</f>
        <v>0</v>
      </c>
      <c r="AR228" s="144" t="s">
        <v>209</v>
      </c>
      <c r="AT228" s="144" t="s">
        <v>125</v>
      </c>
      <c r="AU228" s="144" t="s">
        <v>85</v>
      </c>
      <c r="AY228" s="16" t="s">
        <v>122</v>
      </c>
      <c r="BE228" s="145">
        <f>IF(N228="základní",J228,0)</f>
        <v>0</v>
      </c>
      <c r="BF228" s="145">
        <f>IF(N228="snížená",J228,0)</f>
        <v>0</v>
      </c>
      <c r="BG228" s="145">
        <f>IF(N228="zákl. přenesená",J228,0)</f>
        <v>0</v>
      </c>
      <c r="BH228" s="145">
        <f>IF(N228="sníž. přenesená",J228,0)</f>
        <v>0</v>
      </c>
      <c r="BI228" s="145">
        <f>IF(N228="nulová",J228,0)</f>
        <v>0</v>
      </c>
      <c r="BJ228" s="16" t="s">
        <v>83</v>
      </c>
      <c r="BK228" s="145">
        <f>ROUND(I228*H228,2)</f>
        <v>0</v>
      </c>
      <c r="BL228" s="16" t="s">
        <v>209</v>
      </c>
      <c r="BM228" s="144" t="s">
        <v>323</v>
      </c>
    </row>
    <row r="229" spans="2:65" s="12" customFormat="1" ht="11.25">
      <c r="B229" s="146"/>
      <c r="D229" s="147" t="s">
        <v>131</v>
      </c>
      <c r="E229" s="148" t="s">
        <v>1</v>
      </c>
      <c r="F229" s="149" t="s">
        <v>246</v>
      </c>
      <c r="H229" s="150">
        <v>37.07</v>
      </c>
      <c r="I229" s="151"/>
      <c r="L229" s="146"/>
      <c r="M229" s="152"/>
      <c r="T229" s="153"/>
      <c r="AT229" s="148" t="s">
        <v>131</v>
      </c>
      <c r="AU229" s="148" t="s">
        <v>85</v>
      </c>
      <c r="AV229" s="12" t="s">
        <v>85</v>
      </c>
      <c r="AW229" s="12" t="s">
        <v>32</v>
      </c>
      <c r="AX229" s="12" t="s">
        <v>83</v>
      </c>
      <c r="AY229" s="148" t="s">
        <v>122</v>
      </c>
    </row>
    <row r="230" spans="2:65" s="1" customFormat="1" ht="33" customHeight="1">
      <c r="B230" s="31"/>
      <c r="C230" s="132" t="s">
        <v>324</v>
      </c>
      <c r="D230" s="132" t="s">
        <v>125</v>
      </c>
      <c r="E230" s="133" t="s">
        <v>325</v>
      </c>
      <c r="F230" s="134" t="s">
        <v>326</v>
      </c>
      <c r="G230" s="135" t="s">
        <v>143</v>
      </c>
      <c r="H230" s="136">
        <v>39.72</v>
      </c>
      <c r="I230" s="137"/>
      <c r="J230" s="138">
        <f>ROUND(I230*H230,2)</f>
        <v>0</v>
      </c>
      <c r="K230" s="139"/>
      <c r="L230" s="31"/>
      <c r="M230" s="140" t="s">
        <v>1</v>
      </c>
      <c r="N230" s="141" t="s">
        <v>40</v>
      </c>
      <c r="P230" s="142">
        <f>O230*H230</f>
        <v>0</v>
      </c>
      <c r="Q230" s="142">
        <v>5.4000000000000001E-4</v>
      </c>
      <c r="R230" s="142">
        <f>Q230*H230</f>
        <v>2.1448800000000001E-2</v>
      </c>
      <c r="S230" s="142">
        <v>0</v>
      </c>
      <c r="T230" s="143">
        <f>S230*H230</f>
        <v>0</v>
      </c>
      <c r="AR230" s="144" t="s">
        <v>209</v>
      </c>
      <c r="AT230" s="144" t="s">
        <v>125</v>
      </c>
      <c r="AU230" s="144" t="s">
        <v>85</v>
      </c>
      <c r="AY230" s="16" t="s">
        <v>122</v>
      </c>
      <c r="BE230" s="145">
        <f>IF(N230="základní",J230,0)</f>
        <v>0</v>
      </c>
      <c r="BF230" s="145">
        <f>IF(N230="snížená",J230,0)</f>
        <v>0</v>
      </c>
      <c r="BG230" s="145">
        <f>IF(N230="zákl. přenesená",J230,0)</f>
        <v>0</v>
      </c>
      <c r="BH230" s="145">
        <f>IF(N230="sníž. přenesená",J230,0)</f>
        <v>0</v>
      </c>
      <c r="BI230" s="145">
        <f>IF(N230="nulová",J230,0)</f>
        <v>0</v>
      </c>
      <c r="BJ230" s="16" t="s">
        <v>83</v>
      </c>
      <c r="BK230" s="145">
        <f>ROUND(I230*H230,2)</f>
        <v>0</v>
      </c>
      <c r="BL230" s="16" t="s">
        <v>209</v>
      </c>
      <c r="BM230" s="144" t="s">
        <v>327</v>
      </c>
    </row>
    <row r="231" spans="2:65" s="12" customFormat="1" ht="11.25">
      <c r="B231" s="146"/>
      <c r="D231" s="147" t="s">
        <v>131</v>
      </c>
      <c r="E231" s="148" t="s">
        <v>1</v>
      </c>
      <c r="F231" s="149" t="s">
        <v>167</v>
      </c>
      <c r="H231" s="150">
        <v>39.72</v>
      </c>
      <c r="I231" s="151"/>
      <c r="L231" s="146"/>
      <c r="M231" s="152"/>
      <c r="T231" s="153"/>
      <c r="AT231" s="148" t="s">
        <v>131</v>
      </c>
      <c r="AU231" s="148" t="s">
        <v>85</v>
      </c>
      <c r="AV231" s="12" t="s">
        <v>85</v>
      </c>
      <c r="AW231" s="12" t="s">
        <v>32</v>
      </c>
      <c r="AX231" s="12" t="s">
        <v>83</v>
      </c>
      <c r="AY231" s="148" t="s">
        <v>122</v>
      </c>
    </row>
    <row r="232" spans="2:65" s="1" customFormat="1" ht="24.2" customHeight="1">
      <c r="B232" s="31"/>
      <c r="C232" s="132" t="s">
        <v>328</v>
      </c>
      <c r="D232" s="132" t="s">
        <v>125</v>
      </c>
      <c r="E232" s="133" t="s">
        <v>329</v>
      </c>
      <c r="F232" s="134" t="s">
        <v>330</v>
      </c>
      <c r="G232" s="135" t="s">
        <v>128</v>
      </c>
      <c r="H232" s="136">
        <v>246.82</v>
      </c>
      <c r="I232" s="137"/>
      <c r="J232" s="138">
        <f>ROUND(I232*H232,2)</f>
        <v>0</v>
      </c>
      <c r="K232" s="139"/>
      <c r="L232" s="31"/>
      <c r="M232" s="140" t="s">
        <v>1</v>
      </c>
      <c r="N232" s="141" t="s">
        <v>40</v>
      </c>
      <c r="P232" s="142">
        <f>O232*H232</f>
        <v>0</v>
      </c>
      <c r="Q232" s="142">
        <v>0</v>
      </c>
      <c r="R232" s="142">
        <f>Q232*H232</f>
        <v>0</v>
      </c>
      <c r="S232" s="142">
        <v>0</v>
      </c>
      <c r="T232" s="143">
        <f>S232*H232</f>
        <v>0</v>
      </c>
      <c r="AR232" s="144" t="s">
        <v>209</v>
      </c>
      <c r="AT232" s="144" t="s">
        <v>125</v>
      </c>
      <c r="AU232" s="144" t="s">
        <v>85</v>
      </c>
      <c r="AY232" s="16" t="s">
        <v>122</v>
      </c>
      <c r="BE232" s="145">
        <f>IF(N232="základní",J232,0)</f>
        <v>0</v>
      </c>
      <c r="BF232" s="145">
        <f>IF(N232="snížená",J232,0)</f>
        <v>0</v>
      </c>
      <c r="BG232" s="145">
        <f>IF(N232="zákl. přenesená",J232,0)</f>
        <v>0</v>
      </c>
      <c r="BH232" s="145">
        <f>IF(N232="sníž. přenesená",J232,0)</f>
        <v>0</v>
      </c>
      <c r="BI232" s="145">
        <f>IF(N232="nulová",J232,0)</f>
        <v>0</v>
      </c>
      <c r="BJ232" s="16" t="s">
        <v>83</v>
      </c>
      <c r="BK232" s="145">
        <f>ROUND(I232*H232,2)</f>
        <v>0</v>
      </c>
      <c r="BL232" s="16" t="s">
        <v>209</v>
      </c>
      <c r="BM232" s="144" t="s">
        <v>331</v>
      </c>
    </row>
    <row r="233" spans="2:65" s="12" customFormat="1" ht="11.25">
      <c r="B233" s="146"/>
      <c r="D233" s="147" t="s">
        <v>131</v>
      </c>
      <c r="E233" s="148" t="s">
        <v>1</v>
      </c>
      <c r="F233" s="149" t="s">
        <v>256</v>
      </c>
      <c r="H233" s="150">
        <v>246.82</v>
      </c>
      <c r="I233" s="151"/>
      <c r="L233" s="146"/>
      <c r="M233" s="152"/>
      <c r="T233" s="153"/>
      <c r="AT233" s="148" t="s">
        <v>131</v>
      </c>
      <c r="AU233" s="148" t="s">
        <v>85</v>
      </c>
      <c r="AV233" s="12" t="s">
        <v>85</v>
      </c>
      <c r="AW233" s="12" t="s">
        <v>32</v>
      </c>
      <c r="AX233" s="12" t="s">
        <v>83</v>
      </c>
      <c r="AY233" s="148" t="s">
        <v>122</v>
      </c>
    </row>
    <row r="234" spans="2:65" s="1" customFormat="1" ht="16.5" customHeight="1">
      <c r="B234" s="31"/>
      <c r="C234" s="167" t="s">
        <v>332</v>
      </c>
      <c r="D234" s="167" t="s">
        <v>222</v>
      </c>
      <c r="E234" s="168" t="s">
        <v>333</v>
      </c>
      <c r="F234" s="169" t="s">
        <v>334</v>
      </c>
      <c r="G234" s="170" t="s">
        <v>128</v>
      </c>
      <c r="H234" s="171">
        <v>285.077</v>
      </c>
      <c r="I234" s="172"/>
      <c r="J234" s="173">
        <f>ROUND(I234*H234,2)</f>
        <v>0</v>
      </c>
      <c r="K234" s="174"/>
      <c r="L234" s="175"/>
      <c r="M234" s="176" t="s">
        <v>1</v>
      </c>
      <c r="N234" s="177" t="s">
        <v>40</v>
      </c>
      <c r="P234" s="142">
        <f>O234*H234</f>
        <v>0</v>
      </c>
      <c r="Q234" s="142">
        <v>5.0000000000000001E-4</v>
      </c>
      <c r="R234" s="142">
        <f>Q234*H234</f>
        <v>0.14253850000000001</v>
      </c>
      <c r="S234" s="142">
        <v>0</v>
      </c>
      <c r="T234" s="143">
        <f>S234*H234</f>
        <v>0</v>
      </c>
      <c r="AR234" s="144" t="s">
        <v>225</v>
      </c>
      <c r="AT234" s="144" t="s">
        <v>222</v>
      </c>
      <c r="AU234" s="144" t="s">
        <v>85</v>
      </c>
      <c r="AY234" s="16" t="s">
        <v>122</v>
      </c>
      <c r="BE234" s="145">
        <f>IF(N234="základní",J234,0)</f>
        <v>0</v>
      </c>
      <c r="BF234" s="145">
        <f>IF(N234="snížená",J234,0)</f>
        <v>0</v>
      </c>
      <c r="BG234" s="145">
        <f>IF(N234="zákl. přenesená",J234,0)</f>
        <v>0</v>
      </c>
      <c r="BH234" s="145">
        <f>IF(N234="sníž. přenesená",J234,0)</f>
        <v>0</v>
      </c>
      <c r="BI234" s="145">
        <f>IF(N234="nulová",J234,0)</f>
        <v>0</v>
      </c>
      <c r="BJ234" s="16" t="s">
        <v>83</v>
      </c>
      <c r="BK234" s="145">
        <f>ROUND(I234*H234,2)</f>
        <v>0</v>
      </c>
      <c r="BL234" s="16" t="s">
        <v>209</v>
      </c>
      <c r="BM234" s="144" t="s">
        <v>335</v>
      </c>
    </row>
    <row r="235" spans="2:65" s="12" customFormat="1" ht="11.25">
      <c r="B235" s="146"/>
      <c r="D235" s="147" t="s">
        <v>131</v>
      </c>
      <c r="F235" s="149" t="s">
        <v>336</v>
      </c>
      <c r="H235" s="150">
        <v>285.077</v>
      </c>
      <c r="I235" s="151"/>
      <c r="L235" s="146"/>
      <c r="M235" s="152"/>
      <c r="T235" s="153"/>
      <c r="AT235" s="148" t="s">
        <v>131</v>
      </c>
      <c r="AU235" s="148" t="s">
        <v>85</v>
      </c>
      <c r="AV235" s="12" t="s">
        <v>85</v>
      </c>
      <c r="AW235" s="12" t="s">
        <v>4</v>
      </c>
      <c r="AX235" s="12" t="s">
        <v>83</v>
      </c>
      <c r="AY235" s="148" t="s">
        <v>122</v>
      </c>
    </row>
    <row r="236" spans="2:65" s="1" customFormat="1" ht="33" customHeight="1">
      <c r="B236" s="31"/>
      <c r="C236" s="132" t="s">
        <v>337</v>
      </c>
      <c r="D236" s="132" t="s">
        <v>125</v>
      </c>
      <c r="E236" s="133" t="s">
        <v>338</v>
      </c>
      <c r="F236" s="134" t="s">
        <v>339</v>
      </c>
      <c r="G236" s="135" t="s">
        <v>128</v>
      </c>
      <c r="H236" s="136">
        <v>20.786000000000001</v>
      </c>
      <c r="I236" s="137"/>
      <c r="J236" s="138">
        <f>ROUND(I236*H236,2)</f>
        <v>0</v>
      </c>
      <c r="K236" s="139"/>
      <c r="L236" s="31"/>
      <c r="M236" s="140" t="s">
        <v>1</v>
      </c>
      <c r="N236" s="141" t="s">
        <v>40</v>
      </c>
      <c r="P236" s="142">
        <f>O236*H236</f>
        <v>0</v>
      </c>
      <c r="Q236" s="142">
        <v>0</v>
      </c>
      <c r="R236" s="142">
        <f>Q236*H236</f>
        <v>0</v>
      </c>
      <c r="S236" s="142">
        <v>0</v>
      </c>
      <c r="T236" s="143">
        <f>S236*H236</f>
        <v>0</v>
      </c>
      <c r="AR236" s="144" t="s">
        <v>209</v>
      </c>
      <c r="AT236" s="144" t="s">
        <v>125</v>
      </c>
      <c r="AU236" s="144" t="s">
        <v>85</v>
      </c>
      <c r="AY236" s="16" t="s">
        <v>122</v>
      </c>
      <c r="BE236" s="145">
        <f>IF(N236="základní",J236,0)</f>
        <v>0</v>
      </c>
      <c r="BF236" s="145">
        <f>IF(N236="snížená",J236,0)</f>
        <v>0</v>
      </c>
      <c r="BG236" s="145">
        <f>IF(N236="zákl. přenesená",J236,0)</f>
        <v>0</v>
      </c>
      <c r="BH236" s="145">
        <f>IF(N236="sníž. přenesená",J236,0)</f>
        <v>0</v>
      </c>
      <c r="BI236" s="145">
        <f>IF(N236="nulová",J236,0)</f>
        <v>0</v>
      </c>
      <c r="BJ236" s="16" t="s">
        <v>83</v>
      </c>
      <c r="BK236" s="145">
        <f>ROUND(I236*H236,2)</f>
        <v>0</v>
      </c>
      <c r="BL236" s="16" t="s">
        <v>209</v>
      </c>
      <c r="BM236" s="144" t="s">
        <v>340</v>
      </c>
    </row>
    <row r="237" spans="2:65" s="12" customFormat="1" ht="11.25">
      <c r="B237" s="146"/>
      <c r="D237" s="147" t="s">
        <v>131</v>
      </c>
      <c r="E237" s="148" t="s">
        <v>1</v>
      </c>
      <c r="F237" s="149" t="s">
        <v>261</v>
      </c>
      <c r="H237" s="150">
        <v>14.827999999999999</v>
      </c>
      <c r="I237" s="151"/>
      <c r="L237" s="146"/>
      <c r="M237" s="152"/>
      <c r="T237" s="153"/>
      <c r="AT237" s="148" t="s">
        <v>131</v>
      </c>
      <c r="AU237" s="148" t="s">
        <v>85</v>
      </c>
      <c r="AV237" s="12" t="s">
        <v>85</v>
      </c>
      <c r="AW237" s="12" t="s">
        <v>32</v>
      </c>
      <c r="AX237" s="12" t="s">
        <v>75</v>
      </c>
      <c r="AY237" s="148" t="s">
        <v>122</v>
      </c>
    </row>
    <row r="238" spans="2:65" s="12" customFormat="1" ht="11.25">
      <c r="B238" s="146"/>
      <c r="D238" s="147" t="s">
        <v>131</v>
      </c>
      <c r="E238" s="148" t="s">
        <v>1</v>
      </c>
      <c r="F238" s="149" t="s">
        <v>262</v>
      </c>
      <c r="H238" s="150">
        <v>5.9580000000000002</v>
      </c>
      <c r="I238" s="151"/>
      <c r="L238" s="146"/>
      <c r="M238" s="152"/>
      <c r="T238" s="153"/>
      <c r="AT238" s="148" t="s">
        <v>131</v>
      </c>
      <c r="AU238" s="148" t="s">
        <v>85</v>
      </c>
      <c r="AV238" s="12" t="s">
        <v>85</v>
      </c>
      <c r="AW238" s="12" t="s">
        <v>32</v>
      </c>
      <c r="AX238" s="12" t="s">
        <v>75</v>
      </c>
      <c r="AY238" s="148" t="s">
        <v>122</v>
      </c>
    </row>
    <row r="239" spans="2:65" s="14" customFormat="1" ht="11.25">
      <c r="B239" s="160"/>
      <c r="D239" s="147" t="s">
        <v>131</v>
      </c>
      <c r="E239" s="161" t="s">
        <v>1</v>
      </c>
      <c r="F239" s="162" t="s">
        <v>162</v>
      </c>
      <c r="H239" s="163">
        <v>20.786000000000001</v>
      </c>
      <c r="I239" s="164"/>
      <c r="L239" s="160"/>
      <c r="M239" s="165"/>
      <c r="T239" s="166"/>
      <c r="AT239" s="161" t="s">
        <v>131</v>
      </c>
      <c r="AU239" s="161" t="s">
        <v>85</v>
      </c>
      <c r="AV239" s="14" t="s">
        <v>129</v>
      </c>
      <c r="AW239" s="14" t="s">
        <v>32</v>
      </c>
      <c r="AX239" s="14" t="s">
        <v>83</v>
      </c>
      <c r="AY239" s="161" t="s">
        <v>122</v>
      </c>
    </row>
    <row r="240" spans="2:65" s="1" customFormat="1" ht="16.5" customHeight="1">
      <c r="B240" s="31"/>
      <c r="C240" s="167" t="s">
        <v>341</v>
      </c>
      <c r="D240" s="167" t="s">
        <v>222</v>
      </c>
      <c r="E240" s="168" t="s">
        <v>342</v>
      </c>
      <c r="F240" s="169" t="s">
        <v>343</v>
      </c>
      <c r="G240" s="170" t="s">
        <v>128</v>
      </c>
      <c r="H240" s="171">
        <v>24.943000000000001</v>
      </c>
      <c r="I240" s="172"/>
      <c r="J240" s="173">
        <f>ROUND(I240*H240,2)</f>
        <v>0</v>
      </c>
      <c r="K240" s="174"/>
      <c r="L240" s="175"/>
      <c r="M240" s="176" t="s">
        <v>1</v>
      </c>
      <c r="N240" s="177" t="s">
        <v>40</v>
      </c>
      <c r="P240" s="142">
        <f>O240*H240</f>
        <v>0</v>
      </c>
      <c r="Q240" s="142">
        <v>2.9999999999999997E-4</v>
      </c>
      <c r="R240" s="142">
        <f>Q240*H240</f>
        <v>7.4828999999999998E-3</v>
      </c>
      <c r="S240" s="142">
        <v>0</v>
      </c>
      <c r="T240" s="143">
        <f>S240*H240</f>
        <v>0</v>
      </c>
      <c r="AR240" s="144" t="s">
        <v>225</v>
      </c>
      <c r="AT240" s="144" t="s">
        <v>222</v>
      </c>
      <c r="AU240" s="144" t="s">
        <v>85</v>
      </c>
      <c r="AY240" s="16" t="s">
        <v>122</v>
      </c>
      <c r="BE240" s="145">
        <f>IF(N240="základní",J240,0)</f>
        <v>0</v>
      </c>
      <c r="BF240" s="145">
        <f>IF(N240="snížená",J240,0)</f>
        <v>0</v>
      </c>
      <c r="BG240" s="145">
        <f>IF(N240="zákl. přenesená",J240,0)</f>
        <v>0</v>
      </c>
      <c r="BH240" s="145">
        <f>IF(N240="sníž. přenesená",J240,0)</f>
        <v>0</v>
      </c>
      <c r="BI240" s="145">
        <f>IF(N240="nulová",J240,0)</f>
        <v>0</v>
      </c>
      <c r="BJ240" s="16" t="s">
        <v>83</v>
      </c>
      <c r="BK240" s="145">
        <f>ROUND(I240*H240,2)</f>
        <v>0</v>
      </c>
      <c r="BL240" s="16" t="s">
        <v>209</v>
      </c>
      <c r="BM240" s="144" t="s">
        <v>344</v>
      </c>
    </row>
    <row r="241" spans="2:65" s="12" customFormat="1" ht="11.25">
      <c r="B241" s="146"/>
      <c r="D241" s="147" t="s">
        <v>131</v>
      </c>
      <c r="F241" s="149" t="s">
        <v>345</v>
      </c>
      <c r="H241" s="150">
        <v>24.943000000000001</v>
      </c>
      <c r="I241" s="151"/>
      <c r="L241" s="146"/>
      <c r="M241" s="152"/>
      <c r="T241" s="153"/>
      <c r="AT241" s="148" t="s">
        <v>131</v>
      </c>
      <c r="AU241" s="148" t="s">
        <v>85</v>
      </c>
      <c r="AV241" s="12" t="s">
        <v>85</v>
      </c>
      <c r="AW241" s="12" t="s">
        <v>4</v>
      </c>
      <c r="AX241" s="12" t="s">
        <v>83</v>
      </c>
      <c r="AY241" s="148" t="s">
        <v>122</v>
      </c>
    </row>
    <row r="242" spans="2:65" s="1" customFormat="1" ht="24.2" customHeight="1">
      <c r="B242" s="31"/>
      <c r="C242" s="132" t="s">
        <v>346</v>
      </c>
      <c r="D242" s="132" t="s">
        <v>125</v>
      </c>
      <c r="E242" s="133" t="s">
        <v>347</v>
      </c>
      <c r="F242" s="134" t="s">
        <v>348</v>
      </c>
      <c r="G242" s="135" t="s">
        <v>128</v>
      </c>
      <c r="H242" s="136">
        <v>20.786000000000001</v>
      </c>
      <c r="I242" s="137"/>
      <c r="J242" s="138">
        <f>ROUND(I242*H242,2)</f>
        <v>0</v>
      </c>
      <c r="K242" s="139"/>
      <c r="L242" s="31"/>
      <c r="M242" s="140" t="s">
        <v>1</v>
      </c>
      <c r="N242" s="141" t="s">
        <v>40</v>
      </c>
      <c r="P242" s="142">
        <f>O242*H242</f>
        <v>0</v>
      </c>
      <c r="Q242" s="142">
        <v>3.0000000000000001E-5</v>
      </c>
      <c r="R242" s="142">
        <f>Q242*H242</f>
        <v>6.235800000000001E-4</v>
      </c>
      <c r="S242" s="142">
        <v>0</v>
      </c>
      <c r="T242" s="143">
        <f>S242*H242</f>
        <v>0</v>
      </c>
      <c r="AR242" s="144" t="s">
        <v>209</v>
      </c>
      <c r="AT242" s="144" t="s">
        <v>125</v>
      </c>
      <c r="AU242" s="144" t="s">
        <v>85</v>
      </c>
      <c r="AY242" s="16" t="s">
        <v>122</v>
      </c>
      <c r="BE242" s="145">
        <f>IF(N242="základní",J242,0)</f>
        <v>0</v>
      </c>
      <c r="BF242" s="145">
        <f>IF(N242="snížená",J242,0)</f>
        <v>0</v>
      </c>
      <c r="BG242" s="145">
        <f>IF(N242="zákl. přenesená",J242,0)</f>
        <v>0</v>
      </c>
      <c r="BH242" s="145">
        <f>IF(N242="sníž. přenesená",J242,0)</f>
        <v>0</v>
      </c>
      <c r="BI242" s="145">
        <f>IF(N242="nulová",J242,0)</f>
        <v>0</v>
      </c>
      <c r="BJ242" s="16" t="s">
        <v>83</v>
      </c>
      <c r="BK242" s="145">
        <f>ROUND(I242*H242,2)</f>
        <v>0</v>
      </c>
      <c r="BL242" s="16" t="s">
        <v>209</v>
      </c>
      <c r="BM242" s="144" t="s">
        <v>349</v>
      </c>
    </row>
    <row r="243" spans="2:65" s="12" customFormat="1" ht="11.25">
      <c r="B243" s="146"/>
      <c r="D243" s="147" t="s">
        <v>131</v>
      </c>
      <c r="E243" s="148" t="s">
        <v>1</v>
      </c>
      <c r="F243" s="149" t="s">
        <v>261</v>
      </c>
      <c r="H243" s="150">
        <v>14.827999999999999</v>
      </c>
      <c r="I243" s="151"/>
      <c r="L243" s="146"/>
      <c r="M243" s="152"/>
      <c r="T243" s="153"/>
      <c r="AT243" s="148" t="s">
        <v>131</v>
      </c>
      <c r="AU243" s="148" t="s">
        <v>85</v>
      </c>
      <c r="AV243" s="12" t="s">
        <v>85</v>
      </c>
      <c r="AW243" s="12" t="s">
        <v>32</v>
      </c>
      <c r="AX243" s="12" t="s">
        <v>75</v>
      </c>
      <c r="AY243" s="148" t="s">
        <v>122</v>
      </c>
    </row>
    <row r="244" spans="2:65" s="12" customFormat="1" ht="11.25">
      <c r="B244" s="146"/>
      <c r="D244" s="147" t="s">
        <v>131</v>
      </c>
      <c r="E244" s="148" t="s">
        <v>1</v>
      </c>
      <c r="F244" s="149" t="s">
        <v>262</v>
      </c>
      <c r="H244" s="150">
        <v>5.9580000000000002</v>
      </c>
      <c r="I244" s="151"/>
      <c r="L244" s="146"/>
      <c r="M244" s="152"/>
      <c r="T244" s="153"/>
      <c r="AT244" s="148" t="s">
        <v>131</v>
      </c>
      <c r="AU244" s="148" t="s">
        <v>85</v>
      </c>
      <c r="AV244" s="12" t="s">
        <v>85</v>
      </c>
      <c r="AW244" s="12" t="s">
        <v>32</v>
      </c>
      <c r="AX244" s="12" t="s">
        <v>75</v>
      </c>
      <c r="AY244" s="148" t="s">
        <v>122</v>
      </c>
    </row>
    <row r="245" spans="2:65" s="14" customFormat="1" ht="11.25">
      <c r="B245" s="160"/>
      <c r="D245" s="147" t="s">
        <v>131</v>
      </c>
      <c r="E245" s="161" t="s">
        <v>1</v>
      </c>
      <c r="F245" s="162" t="s">
        <v>162</v>
      </c>
      <c r="H245" s="163">
        <v>20.786000000000001</v>
      </c>
      <c r="I245" s="164"/>
      <c r="L245" s="160"/>
      <c r="M245" s="165"/>
      <c r="T245" s="166"/>
      <c r="AT245" s="161" t="s">
        <v>131</v>
      </c>
      <c r="AU245" s="161" t="s">
        <v>85</v>
      </c>
      <c r="AV245" s="14" t="s">
        <v>129</v>
      </c>
      <c r="AW245" s="14" t="s">
        <v>32</v>
      </c>
      <c r="AX245" s="14" t="s">
        <v>83</v>
      </c>
      <c r="AY245" s="161" t="s">
        <v>122</v>
      </c>
    </row>
    <row r="246" spans="2:65" s="1" customFormat="1" ht="24.2" customHeight="1">
      <c r="B246" s="31"/>
      <c r="C246" s="132" t="s">
        <v>350</v>
      </c>
      <c r="D246" s="132" t="s">
        <v>125</v>
      </c>
      <c r="E246" s="133" t="s">
        <v>351</v>
      </c>
      <c r="F246" s="134" t="s">
        <v>352</v>
      </c>
      <c r="G246" s="135" t="s">
        <v>272</v>
      </c>
      <c r="H246" s="136">
        <v>20</v>
      </c>
      <c r="I246" s="137"/>
      <c r="J246" s="138">
        <f>ROUND(I246*H246,2)</f>
        <v>0</v>
      </c>
      <c r="K246" s="139"/>
      <c r="L246" s="31"/>
      <c r="M246" s="140" t="s">
        <v>1</v>
      </c>
      <c r="N246" s="141" t="s">
        <v>40</v>
      </c>
      <c r="P246" s="142">
        <f>O246*H246</f>
        <v>0</v>
      </c>
      <c r="Q246" s="142">
        <v>1.0000000000000001E-5</v>
      </c>
      <c r="R246" s="142">
        <f>Q246*H246</f>
        <v>2.0000000000000001E-4</v>
      </c>
      <c r="S246" s="142">
        <v>0</v>
      </c>
      <c r="T246" s="143">
        <f>S246*H246</f>
        <v>0</v>
      </c>
      <c r="AR246" s="144" t="s">
        <v>209</v>
      </c>
      <c r="AT246" s="144" t="s">
        <v>125</v>
      </c>
      <c r="AU246" s="144" t="s">
        <v>85</v>
      </c>
      <c r="AY246" s="16" t="s">
        <v>122</v>
      </c>
      <c r="BE246" s="145">
        <f>IF(N246="základní",J246,0)</f>
        <v>0</v>
      </c>
      <c r="BF246" s="145">
        <f>IF(N246="snížená",J246,0)</f>
        <v>0</v>
      </c>
      <c r="BG246" s="145">
        <f>IF(N246="zákl. přenesená",J246,0)</f>
        <v>0</v>
      </c>
      <c r="BH246" s="145">
        <f>IF(N246="sníž. přenesená",J246,0)</f>
        <v>0</v>
      </c>
      <c r="BI246" s="145">
        <f>IF(N246="nulová",J246,0)</f>
        <v>0</v>
      </c>
      <c r="BJ246" s="16" t="s">
        <v>83</v>
      </c>
      <c r="BK246" s="145">
        <f>ROUND(I246*H246,2)</f>
        <v>0</v>
      </c>
      <c r="BL246" s="16" t="s">
        <v>209</v>
      </c>
      <c r="BM246" s="144" t="s">
        <v>353</v>
      </c>
    </row>
    <row r="247" spans="2:65" s="1" customFormat="1" ht="24.2" customHeight="1">
      <c r="B247" s="31"/>
      <c r="C247" s="132" t="s">
        <v>354</v>
      </c>
      <c r="D247" s="132" t="s">
        <v>125</v>
      </c>
      <c r="E247" s="133" t="s">
        <v>355</v>
      </c>
      <c r="F247" s="134" t="s">
        <v>356</v>
      </c>
      <c r="G247" s="135" t="s">
        <v>181</v>
      </c>
      <c r="H247" s="136">
        <v>3.09</v>
      </c>
      <c r="I247" s="137"/>
      <c r="J247" s="138">
        <f>ROUND(I247*H247,2)</f>
        <v>0</v>
      </c>
      <c r="K247" s="139"/>
      <c r="L247" s="31"/>
      <c r="M247" s="140" t="s">
        <v>1</v>
      </c>
      <c r="N247" s="141" t="s">
        <v>40</v>
      </c>
      <c r="P247" s="142">
        <f>O247*H247</f>
        <v>0</v>
      </c>
      <c r="Q247" s="142">
        <v>0</v>
      </c>
      <c r="R247" s="142">
        <f>Q247*H247</f>
        <v>0</v>
      </c>
      <c r="S247" s="142">
        <v>0</v>
      </c>
      <c r="T247" s="143">
        <f>S247*H247</f>
        <v>0</v>
      </c>
      <c r="AR247" s="144" t="s">
        <v>209</v>
      </c>
      <c r="AT247" s="144" t="s">
        <v>125</v>
      </c>
      <c r="AU247" s="144" t="s">
        <v>85</v>
      </c>
      <c r="AY247" s="16" t="s">
        <v>122</v>
      </c>
      <c r="BE247" s="145">
        <f>IF(N247="základní",J247,0)</f>
        <v>0</v>
      </c>
      <c r="BF247" s="145">
        <f>IF(N247="snížená",J247,0)</f>
        <v>0</v>
      </c>
      <c r="BG247" s="145">
        <f>IF(N247="zákl. přenesená",J247,0)</f>
        <v>0</v>
      </c>
      <c r="BH247" s="145">
        <f>IF(N247="sníž. přenesená",J247,0)</f>
        <v>0</v>
      </c>
      <c r="BI247" s="145">
        <f>IF(N247="nulová",J247,0)</f>
        <v>0</v>
      </c>
      <c r="BJ247" s="16" t="s">
        <v>83</v>
      </c>
      <c r="BK247" s="145">
        <f>ROUND(I247*H247,2)</f>
        <v>0</v>
      </c>
      <c r="BL247" s="16" t="s">
        <v>209</v>
      </c>
      <c r="BM247" s="144" t="s">
        <v>357</v>
      </c>
    </row>
    <row r="248" spans="2:65" s="1" customFormat="1" ht="24.2" customHeight="1">
      <c r="B248" s="31"/>
      <c r="C248" s="132" t="s">
        <v>358</v>
      </c>
      <c r="D248" s="132" t="s">
        <v>125</v>
      </c>
      <c r="E248" s="133" t="s">
        <v>359</v>
      </c>
      <c r="F248" s="134" t="s">
        <v>360</v>
      </c>
      <c r="G248" s="135" t="s">
        <v>181</v>
      </c>
      <c r="H248" s="136">
        <v>3.09</v>
      </c>
      <c r="I248" s="137"/>
      <c r="J248" s="138">
        <f>ROUND(I248*H248,2)</f>
        <v>0</v>
      </c>
      <c r="K248" s="139"/>
      <c r="L248" s="31"/>
      <c r="M248" s="140" t="s">
        <v>1</v>
      </c>
      <c r="N248" s="141" t="s">
        <v>40</v>
      </c>
      <c r="P248" s="142">
        <f>O248*H248</f>
        <v>0</v>
      </c>
      <c r="Q248" s="142">
        <v>0</v>
      </c>
      <c r="R248" s="142">
        <f>Q248*H248</f>
        <v>0</v>
      </c>
      <c r="S248" s="142">
        <v>0</v>
      </c>
      <c r="T248" s="143">
        <f>S248*H248</f>
        <v>0</v>
      </c>
      <c r="AR248" s="144" t="s">
        <v>209</v>
      </c>
      <c r="AT248" s="144" t="s">
        <v>125</v>
      </c>
      <c r="AU248" s="144" t="s">
        <v>85</v>
      </c>
      <c r="AY248" s="16" t="s">
        <v>122</v>
      </c>
      <c r="BE248" s="145">
        <f>IF(N248="základní",J248,0)</f>
        <v>0</v>
      </c>
      <c r="BF248" s="145">
        <f>IF(N248="snížená",J248,0)</f>
        <v>0</v>
      </c>
      <c r="BG248" s="145">
        <f>IF(N248="zákl. přenesená",J248,0)</f>
        <v>0</v>
      </c>
      <c r="BH248" s="145">
        <f>IF(N248="sníž. přenesená",J248,0)</f>
        <v>0</v>
      </c>
      <c r="BI248" s="145">
        <f>IF(N248="nulová",J248,0)</f>
        <v>0</v>
      </c>
      <c r="BJ248" s="16" t="s">
        <v>83</v>
      </c>
      <c r="BK248" s="145">
        <f>ROUND(I248*H248,2)</f>
        <v>0</v>
      </c>
      <c r="BL248" s="16" t="s">
        <v>209</v>
      </c>
      <c r="BM248" s="144" t="s">
        <v>361</v>
      </c>
    </row>
    <row r="249" spans="2:65" s="11" customFormat="1" ht="22.9" customHeight="1">
      <c r="B249" s="120"/>
      <c r="D249" s="121" t="s">
        <v>74</v>
      </c>
      <c r="E249" s="130" t="s">
        <v>362</v>
      </c>
      <c r="F249" s="130" t="s">
        <v>363</v>
      </c>
      <c r="I249" s="123"/>
      <c r="J249" s="131">
        <f>BK249</f>
        <v>0</v>
      </c>
      <c r="L249" s="120"/>
      <c r="M249" s="125"/>
      <c r="P249" s="126">
        <f>SUM(P250:P255)</f>
        <v>0</v>
      </c>
      <c r="R249" s="126">
        <f>SUM(R250:R255)</f>
        <v>2.2508150000000001E-2</v>
      </c>
      <c r="T249" s="127">
        <f>SUM(T250:T255)</f>
        <v>0</v>
      </c>
      <c r="AR249" s="121" t="s">
        <v>85</v>
      </c>
      <c r="AT249" s="128" t="s">
        <v>74</v>
      </c>
      <c r="AU249" s="128" t="s">
        <v>83</v>
      </c>
      <c r="AY249" s="121" t="s">
        <v>122</v>
      </c>
      <c r="BK249" s="129">
        <f>SUM(BK250:BK255)</f>
        <v>0</v>
      </c>
    </row>
    <row r="250" spans="2:65" s="1" customFormat="1" ht="24.2" customHeight="1">
      <c r="B250" s="31"/>
      <c r="C250" s="132" t="s">
        <v>364</v>
      </c>
      <c r="D250" s="132" t="s">
        <v>125</v>
      </c>
      <c r="E250" s="133" t="s">
        <v>365</v>
      </c>
      <c r="F250" s="134" t="s">
        <v>366</v>
      </c>
      <c r="G250" s="135" t="s">
        <v>143</v>
      </c>
      <c r="H250" s="136">
        <v>37.049999999999997</v>
      </c>
      <c r="I250" s="137"/>
      <c r="J250" s="138">
        <f>ROUND(I250*H250,2)</f>
        <v>0</v>
      </c>
      <c r="K250" s="139"/>
      <c r="L250" s="31"/>
      <c r="M250" s="140" t="s">
        <v>1</v>
      </c>
      <c r="N250" s="141" t="s">
        <v>40</v>
      </c>
      <c r="P250" s="142">
        <f>O250*H250</f>
        <v>0</v>
      </c>
      <c r="Q250" s="142">
        <v>3.0000000000000001E-5</v>
      </c>
      <c r="R250" s="142">
        <f>Q250*H250</f>
        <v>1.1114999999999999E-3</v>
      </c>
      <c r="S250" s="142">
        <v>0</v>
      </c>
      <c r="T250" s="143">
        <f>S250*H250</f>
        <v>0</v>
      </c>
      <c r="AR250" s="144" t="s">
        <v>209</v>
      </c>
      <c r="AT250" s="144" t="s">
        <v>125</v>
      </c>
      <c r="AU250" s="144" t="s">
        <v>85</v>
      </c>
      <c r="AY250" s="16" t="s">
        <v>122</v>
      </c>
      <c r="BE250" s="145">
        <f>IF(N250="základní",J250,0)</f>
        <v>0</v>
      </c>
      <c r="BF250" s="145">
        <f>IF(N250="snížená",J250,0)</f>
        <v>0</v>
      </c>
      <c r="BG250" s="145">
        <f>IF(N250="zákl. přenesená",J250,0)</f>
        <v>0</v>
      </c>
      <c r="BH250" s="145">
        <f>IF(N250="sníž. přenesená",J250,0)</f>
        <v>0</v>
      </c>
      <c r="BI250" s="145">
        <f>IF(N250="nulová",J250,0)</f>
        <v>0</v>
      </c>
      <c r="BJ250" s="16" t="s">
        <v>83</v>
      </c>
      <c r="BK250" s="145">
        <f>ROUND(I250*H250,2)</f>
        <v>0</v>
      </c>
      <c r="BL250" s="16" t="s">
        <v>209</v>
      </c>
      <c r="BM250" s="144" t="s">
        <v>367</v>
      </c>
    </row>
    <row r="251" spans="2:65" s="12" customFormat="1" ht="11.25">
      <c r="B251" s="146"/>
      <c r="D251" s="147" t="s">
        <v>131</v>
      </c>
      <c r="E251" s="148" t="s">
        <v>1</v>
      </c>
      <c r="F251" s="149" t="s">
        <v>368</v>
      </c>
      <c r="H251" s="150">
        <v>37.049999999999997</v>
      </c>
      <c r="I251" s="151"/>
      <c r="L251" s="146"/>
      <c r="M251" s="152"/>
      <c r="T251" s="153"/>
      <c r="AT251" s="148" t="s">
        <v>131</v>
      </c>
      <c r="AU251" s="148" t="s">
        <v>85</v>
      </c>
      <c r="AV251" s="12" t="s">
        <v>85</v>
      </c>
      <c r="AW251" s="12" t="s">
        <v>32</v>
      </c>
      <c r="AX251" s="12" t="s">
        <v>83</v>
      </c>
      <c r="AY251" s="148" t="s">
        <v>122</v>
      </c>
    </row>
    <row r="252" spans="2:65" s="1" customFormat="1" ht="24.2" customHeight="1">
      <c r="B252" s="31"/>
      <c r="C252" s="167" t="s">
        <v>369</v>
      </c>
      <c r="D252" s="167" t="s">
        <v>222</v>
      </c>
      <c r="E252" s="168" t="s">
        <v>370</v>
      </c>
      <c r="F252" s="169" t="s">
        <v>371</v>
      </c>
      <c r="G252" s="170" t="s">
        <v>143</v>
      </c>
      <c r="H252" s="171">
        <v>38.902999999999999</v>
      </c>
      <c r="I252" s="172"/>
      <c r="J252" s="173">
        <f>ROUND(I252*H252,2)</f>
        <v>0</v>
      </c>
      <c r="K252" s="174"/>
      <c r="L252" s="175"/>
      <c r="M252" s="176" t="s">
        <v>1</v>
      </c>
      <c r="N252" s="177" t="s">
        <v>40</v>
      </c>
      <c r="P252" s="142">
        <f>O252*H252</f>
        <v>0</v>
      </c>
      <c r="Q252" s="142">
        <v>5.5000000000000003E-4</v>
      </c>
      <c r="R252" s="142">
        <f>Q252*H252</f>
        <v>2.139665E-2</v>
      </c>
      <c r="S252" s="142">
        <v>0</v>
      </c>
      <c r="T252" s="143">
        <f>S252*H252</f>
        <v>0</v>
      </c>
      <c r="AR252" s="144" t="s">
        <v>225</v>
      </c>
      <c r="AT252" s="144" t="s">
        <v>222</v>
      </c>
      <c r="AU252" s="144" t="s">
        <v>85</v>
      </c>
      <c r="AY252" s="16" t="s">
        <v>122</v>
      </c>
      <c r="BE252" s="145">
        <f>IF(N252="základní",J252,0)</f>
        <v>0</v>
      </c>
      <c r="BF252" s="145">
        <f>IF(N252="snížená",J252,0)</f>
        <v>0</v>
      </c>
      <c r="BG252" s="145">
        <f>IF(N252="zákl. přenesená",J252,0)</f>
        <v>0</v>
      </c>
      <c r="BH252" s="145">
        <f>IF(N252="sníž. přenesená",J252,0)</f>
        <v>0</v>
      </c>
      <c r="BI252" s="145">
        <f>IF(N252="nulová",J252,0)</f>
        <v>0</v>
      </c>
      <c r="BJ252" s="16" t="s">
        <v>83</v>
      </c>
      <c r="BK252" s="145">
        <f>ROUND(I252*H252,2)</f>
        <v>0</v>
      </c>
      <c r="BL252" s="16" t="s">
        <v>209</v>
      </c>
      <c r="BM252" s="144" t="s">
        <v>372</v>
      </c>
    </row>
    <row r="253" spans="2:65" s="12" customFormat="1" ht="11.25">
      <c r="B253" s="146"/>
      <c r="D253" s="147" t="s">
        <v>131</v>
      </c>
      <c r="F253" s="149" t="s">
        <v>373</v>
      </c>
      <c r="H253" s="150">
        <v>38.902999999999999</v>
      </c>
      <c r="I253" s="151"/>
      <c r="L253" s="146"/>
      <c r="M253" s="152"/>
      <c r="T253" s="153"/>
      <c r="AT253" s="148" t="s">
        <v>131</v>
      </c>
      <c r="AU253" s="148" t="s">
        <v>85</v>
      </c>
      <c r="AV253" s="12" t="s">
        <v>85</v>
      </c>
      <c r="AW253" s="12" t="s">
        <v>4</v>
      </c>
      <c r="AX253" s="12" t="s">
        <v>83</v>
      </c>
      <c r="AY253" s="148" t="s">
        <v>122</v>
      </c>
    </row>
    <row r="254" spans="2:65" s="1" customFormat="1" ht="24.2" customHeight="1">
      <c r="B254" s="31"/>
      <c r="C254" s="132" t="s">
        <v>374</v>
      </c>
      <c r="D254" s="132" t="s">
        <v>125</v>
      </c>
      <c r="E254" s="133" t="s">
        <v>375</v>
      </c>
      <c r="F254" s="134" t="s">
        <v>376</v>
      </c>
      <c r="G254" s="135" t="s">
        <v>181</v>
      </c>
      <c r="H254" s="136">
        <v>2.3E-2</v>
      </c>
      <c r="I254" s="137"/>
      <c r="J254" s="138">
        <f>ROUND(I254*H254,2)</f>
        <v>0</v>
      </c>
      <c r="K254" s="139"/>
      <c r="L254" s="31"/>
      <c r="M254" s="140" t="s">
        <v>1</v>
      </c>
      <c r="N254" s="141" t="s">
        <v>40</v>
      </c>
      <c r="P254" s="142">
        <f>O254*H254</f>
        <v>0</v>
      </c>
      <c r="Q254" s="142">
        <v>0</v>
      </c>
      <c r="R254" s="142">
        <f>Q254*H254</f>
        <v>0</v>
      </c>
      <c r="S254" s="142">
        <v>0</v>
      </c>
      <c r="T254" s="143">
        <f>S254*H254</f>
        <v>0</v>
      </c>
      <c r="AR254" s="144" t="s">
        <v>209</v>
      </c>
      <c r="AT254" s="144" t="s">
        <v>125</v>
      </c>
      <c r="AU254" s="144" t="s">
        <v>85</v>
      </c>
      <c r="AY254" s="16" t="s">
        <v>122</v>
      </c>
      <c r="BE254" s="145">
        <f>IF(N254="základní",J254,0)</f>
        <v>0</v>
      </c>
      <c r="BF254" s="145">
        <f>IF(N254="snížená",J254,0)</f>
        <v>0</v>
      </c>
      <c r="BG254" s="145">
        <f>IF(N254="zákl. přenesená",J254,0)</f>
        <v>0</v>
      </c>
      <c r="BH254" s="145">
        <f>IF(N254="sníž. přenesená",J254,0)</f>
        <v>0</v>
      </c>
      <c r="BI254" s="145">
        <f>IF(N254="nulová",J254,0)</f>
        <v>0</v>
      </c>
      <c r="BJ254" s="16" t="s">
        <v>83</v>
      </c>
      <c r="BK254" s="145">
        <f>ROUND(I254*H254,2)</f>
        <v>0</v>
      </c>
      <c r="BL254" s="16" t="s">
        <v>209</v>
      </c>
      <c r="BM254" s="144" t="s">
        <v>377</v>
      </c>
    </row>
    <row r="255" spans="2:65" s="1" customFormat="1" ht="24.2" customHeight="1">
      <c r="B255" s="31"/>
      <c r="C255" s="132" t="s">
        <v>378</v>
      </c>
      <c r="D255" s="132" t="s">
        <v>125</v>
      </c>
      <c r="E255" s="133" t="s">
        <v>379</v>
      </c>
      <c r="F255" s="134" t="s">
        <v>380</v>
      </c>
      <c r="G255" s="135" t="s">
        <v>181</v>
      </c>
      <c r="H255" s="136">
        <v>2.3E-2</v>
      </c>
      <c r="I255" s="137"/>
      <c r="J255" s="138">
        <f>ROUND(I255*H255,2)</f>
        <v>0</v>
      </c>
      <c r="K255" s="139"/>
      <c r="L255" s="31"/>
      <c r="M255" s="140" t="s">
        <v>1</v>
      </c>
      <c r="N255" s="141" t="s">
        <v>40</v>
      </c>
      <c r="P255" s="142">
        <f>O255*H255</f>
        <v>0</v>
      </c>
      <c r="Q255" s="142">
        <v>0</v>
      </c>
      <c r="R255" s="142">
        <f>Q255*H255</f>
        <v>0</v>
      </c>
      <c r="S255" s="142">
        <v>0</v>
      </c>
      <c r="T255" s="143">
        <f>S255*H255</f>
        <v>0</v>
      </c>
      <c r="AR255" s="144" t="s">
        <v>209</v>
      </c>
      <c r="AT255" s="144" t="s">
        <v>125</v>
      </c>
      <c r="AU255" s="144" t="s">
        <v>85</v>
      </c>
      <c r="AY255" s="16" t="s">
        <v>122</v>
      </c>
      <c r="BE255" s="145">
        <f>IF(N255="základní",J255,0)</f>
        <v>0</v>
      </c>
      <c r="BF255" s="145">
        <f>IF(N255="snížená",J255,0)</f>
        <v>0</v>
      </c>
      <c r="BG255" s="145">
        <f>IF(N255="zákl. přenesená",J255,0)</f>
        <v>0</v>
      </c>
      <c r="BH255" s="145">
        <f>IF(N255="sníž. přenesená",J255,0)</f>
        <v>0</v>
      </c>
      <c r="BI255" s="145">
        <f>IF(N255="nulová",J255,0)</f>
        <v>0</v>
      </c>
      <c r="BJ255" s="16" t="s">
        <v>83</v>
      </c>
      <c r="BK255" s="145">
        <f>ROUND(I255*H255,2)</f>
        <v>0</v>
      </c>
      <c r="BL255" s="16" t="s">
        <v>209</v>
      </c>
      <c r="BM255" s="144" t="s">
        <v>381</v>
      </c>
    </row>
    <row r="256" spans="2:65" s="11" customFormat="1" ht="22.9" customHeight="1">
      <c r="B256" s="120"/>
      <c r="D256" s="121" t="s">
        <v>74</v>
      </c>
      <c r="E256" s="130" t="s">
        <v>382</v>
      </c>
      <c r="F256" s="130" t="s">
        <v>383</v>
      </c>
      <c r="I256" s="123"/>
      <c r="J256" s="131">
        <f>BK256</f>
        <v>0</v>
      </c>
      <c r="L256" s="120"/>
      <c r="M256" s="125"/>
      <c r="P256" s="126">
        <f>SUM(P257:P266)</f>
        <v>0</v>
      </c>
      <c r="R256" s="126">
        <f>SUM(R257:R266)</f>
        <v>6.4170000000000005E-2</v>
      </c>
      <c r="T256" s="127">
        <f>SUM(T257:T266)</f>
        <v>9.7220000000000001E-2</v>
      </c>
      <c r="AR256" s="121" t="s">
        <v>85</v>
      </c>
      <c r="AT256" s="128" t="s">
        <v>74</v>
      </c>
      <c r="AU256" s="128" t="s">
        <v>83</v>
      </c>
      <c r="AY256" s="121" t="s">
        <v>122</v>
      </c>
      <c r="BK256" s="129">
        <f>SUM(BK257:BK266)</f>
        <v>0</v>
      </c>
    </row>
    <row r="257" spans="2:65" s="1" customFormat="1" ht="16.5" customHeight="1">
      <c r="B257" s="31"/>
      <c r="C257" s="132" t="s">
        <v>384</v>
      </c>
      <c r="D257" s="132" t="s">
        <v>125</v>
      </c>
      <c r="E257" s="133" t="s">
        <v>385</v>
      </c>
      <c r="F257" s="134" t="s">
        <v>386</v>
      </c>
      <c r="G257" s="135" t="s">
        <v>272</v>
      </c>
      <c r="H257" s="136">
        <v>2</v>
      </c>
      <c r="I257" s="137"/>
      <c r="J257" s="138">
        <f>ROUND(I257*H257,2)</f>
        <v>0</v>
      </c>
      <c r="K257" s="139"/>
      <c r="L257" s="31"/>
      <c r="M257" s="140" t="s">
        <v>1</v>
      </c>
      <c r="N257" s="141" t="s">
        <v>40</v>
      </c>
      <c r="P257" s="142">
        <f>O257*H257</f>
        <v>0</v>
      </c>
      <c r="Q257" s="142">
        <v>0</v>
      </c>
      <c r="R257" s="142">
        <f>Q257*H257</f>
        <v>0</v>
      </c>
      <c r="S257" s="142">
        <v>2.0109999999999999E-2</v>
      </c>
      <c r="T257" s="143">
        <f>S257*H257</f>
        <v>4.0219999999999999E-2</v>
      </c>
      <c r="AR257" s="144" t="s">
        <v>209</v>
      </c>
      <c r="AT257" s="144" t="s">
        <v>125</v>
      </c>
      <c r="AU257" s="144" t="s">
        <v>85</v>
      </c>
      <c r="AY257" s="16" t="s">
        <v>122</v>
      </c>
      <c r="BE257" s="145">
        <f>IF(N257="základní",J257,0)</f>
        <v>0</v>
      </c>
      <c r="BF257" s="145">
        <f>IF(N257="snížená",J257,0)</f>
        <v>0</v>
      </c>
      <c r="BG257" s="145">
        <f>IF(N257="zákl. přenesená",J257,0)</f>
        <v>0</v>
      </c>
      <c r="BH257" s="145">
        <f>IF(N257="sníž. přenesená",J257,0)</f>
        <v>0</v>
      </c>
      <c r="BI257" s="145">
        <f>IF(N257="nulová",J257,0)</f>
        <v>0</v>
      </c>
      <c r="BJ257" s="16" t="s">
        <v>83</v>
      </c>
      <c r="BK257" s="145">
        <f>ROUND(I257*H257,2)</f>
        <v>0</v>
      </c>
      <c r="BL257" s="16" t="s">
        <v>209</v>
      </c>
      <c r="BM257" s="144" t="s">
        <v>387</v>
      </c>
    </row>
    <row r="258" spans="2:65" s="13" customFormat="1" ht="11.25">
      <c r="B258" s="154"/>
      <c r="D258" s="147" t="s">
        <v>131</v>
      </c>
      <c r="E258" s="155" t="s">
        <v>1</v>
      </c>
      <c r="F258" s="156" t="s">
        <v>388</v>
      </c>
      <c r="H258" s="155" t="s">
        <v>1</v>
      </c>
      <c r="I258" s="157"/>
      <c r="L258" s="154"/>
      <c r="M258" s="158"/>
      <c r="T258" s="159"/>
      <c r="AT258" s="155" t="s">
        <v>131</v>
      </c>
      <c r="AU258" s="155" t="s">
        <v>85</v>
      </c>
      <c r="AV258" s="13" t="s">
        <v>83</v>
      </c>
      <c r="AW258" s="13" t="s">
        <v>32</v>
      </c>
      <c r="AX258" s="13" t="s">
        <v>75</v>
      </c>
      <c r="AY258" s="155" t="s">
        <v>122</v>
      </c>
    </row>
    <row r="259" spans="2:65" s="12" customFormat="1" ht="11.25">
      <c r="B259" s="146"/>
      <c r="D259" s="147" t="s">
        <v>131</v>
      </c>
      <c r="E259" s="148" t="s">
        <v>1</v>
      </c>
      <c r="F259" s="149" t="s">
        <v>85</v>
      </c>
      <c r="H259" s="150">
        <v>2</v>
      </c>
      <c r="I259" s="151"/>
      <c r="L259" s="146"/>
      <c r="M259" s="152"/>
      <c r="T259" s="153"/>
      <c r="AT259" s="148" t="s">
        <v>131</v>
      </c>
      <c r="AU259" s="148" t="s">
        <v>85</v>
      </c>
      <c r="AV259" s="12" t="s">
        <v>85</v>
      </c>
      <c r="AW259" s="12" t="s">
        <v>32</v>
      </c>
      <c r="AX259" s="12" t="s">
        <v>83</v>
      </c>
      <c r="AY259" s="148" t="s">
        <v>122</v>
      </c>
    </row>
    <row r="260" spans="2:65" s="1" customFormat="1" ht="24.2" customHeight="1">
      <c r="B260" s="31"/>
      <c r="C260" s="132" t="s">
        <v>389</v>
      </c>
      <c r="D260" s="132" t="s">
        <v>125</v>
      </c>
      <c r="E260" s="133" t="s">
        <v>390</v>
      </c>
      <c r="F260" s="134" t="s">
        <v>391</v>
      </c>
      <c r="G260" s="135" t="s">
        <v>272</v>
      </c>
      <c r="H260" s="136">
        <v>17</v>
      </c>
      <c r="I260" s="137"/>
      <c r="J260" s="138">
        <f t="shared" ref="J260:J266" si="0">ROUND(I260*H260,2)</f>
        <v>0</v>
      </c>
      <c r="K260" s="139"/>
      <c r="L260" s="31"/>
      <c r="M260" s="140" t="s">
        <v>1</v>
      </c>
      <c r="N260" s="141" t="s">
        <v>40</v>
      </c>
      <c r="P260" s="142">
        <f t="shared" ref="P260:P266" si="1">O260*H260</f>
        <v>0</v>
      </c>
      <c r="Q260" s="142">
        <v>1E-3</v>
      </c>
      <c r="R260" s="142">
        <f t="shared" ref="R260:R266" si="2">Q260*H260</f>
        <v>1.7000000000000001E-2</v>
      </c>
      <c r="S260" s="142">
        <v>0</v>
      </c>
      <c r="T260" s="143">
        <f t="shared" ref="T260:T266" si="3">S260*H260</f>
        <v>0</v>
      </c>
      <c r="AR260" s="144" t="s">
        <v>209</v>
      </c>
      <c r="AT260" s="144" t="s">
        <v>125</v>
      </c>
      <c r="AU260" s="144" t="s">
        <v>85</v>
      </c>
      <c r="AY260" s="16" t="s">
        <v>122</v>
      </c>
      <c r="BE260" s="145">
        <f t="shared" ref="BE260:BE266" si="4">IF(N260="základní",J260,0)</f>
        <v>0</v>
      </c>
      <c r="BF260" s="145">
        <f t="shared" ref="BF260:BF266" si="5">IF(N260="snížená",J260,0)</f>
        <v>0</v>
      </c>
      <c r="BG260" s="145">
        <f t="shared" ref="BG260:BG266" si="6">IF(N260="zákl. přenesená",J260,0)</f>
        <v>0</v>
      </c>
      <c r="BH260" s="145">
        <f t="shared" ref="BH260:BH266" si="7">IF(N260="sníž. přenesená",J260,0)</f>
        <v>0</v>
      </c>
      <c r="BI260" s="145">
        <f t="shared" ref="BI260:BI266" si="8">IF(N260="nulová",J260,0)</f>
        <v>0</v>
      </c>
      <c r="BJ260" s="16" t="s">
        <v>83</v>
      </c>
      <c r="BK260" s="145">
        <f t="shared" ref="BK260:BK266" si="9">ROUND(I260*H260,2)</f>
        <v>0</v>
      </c>
      <c r="BL260" s="16" t="s">
        <v>209</v>
      </c>
      <c r="BM260" s="144" t="s">
        <v>392</v>
      </c>
    </row>
    <row r="261" spans="2:65" s="1" customFormat="1" ht="33" customHeight="1">
      <c r="B261" s="31"/>
      <c r="C261" s="132" t="s">
        <v>393</v>
      </c>
      <c r="D261" s="132" t="s">
        <v>125</v>
      </c>
      <c r="E261" s="133" t="s">
        <v>394</v>
      </c>
      <c r="F261" s="134" t="s">
        <v>395</v>
      </c>
      <c r="G261" s="135" t="s">
        <v>272</v>
      </c>
      <c r="H261" s="136">
        <v>19</v>
      </c>
      <c r="I261" s="137"/>
      <c r="J261" s="138">
        <f t="shared" si="0"/>
        <v>0</v>
      </c>
      <c r="K261" s="139"/>
      <c r="L261" s="31"/>
      <c r="M261" s="140" t="s">
        <v>1</v>
      </c>
      <c r="N261" s="141" t="s">
        <v>40</v>
      </c>
      <c r="P261" s="142">
        <f t="shared" si="1"/>
        <v>0</v>
      </c>
      <c r="Q261" s="142">
        <v>0</v>
      </c>
      <c r="R261" s="142">
        <f t="shared" si="2"/>
        <v>0</v>
      </c>
      <c r="S261" s="142">
        <v>3.0000000000000001E-3</v>
      </c>
      <c r="T261" s="143">
        <f t="shared" si="3"/>
        <v>5.7000000000000002E-2</v>
      </c>
      <c r="AR261" s="144" t="s">
        <v>209</v>
      </c>
      <c r="AT261" s="144" t="s">
        <v>125</v>
      </c>
      <c r="AU261" s="144" t="s">
        <v>85</v>
      </c>
      <c r="AY261" s="16" t="s">
        <v>122</v>
      </c>
      <c r="BE261" s="145">
        <f t="shared" si="4"/>
        <v>0</v>
      </c>
      <c r="BF261" s="145">
        <f t="shared" si="5"/>
        <v>0</v>
      </c>
      <c r="BG261" s="145">
        <f t="shared" si="6"/>
        <v>0</v>
      </c>
      <c r="BH261" s="145">
        <f t="shared" si="7"/>
        <v>0</v>
      </c>
      <c r="BI261" s="145">
        <f t="shared" si="8"/>
        <v>0</v>
      </c>
      <c r="BJ261" s="16" t="s">
        <v>83</v>
      </c>
      <c r="BK261" s="145">
        <f t="shared" si="9"/>
        <v>0</v>
      </c>
      <c r="BL261" s="16" t="s">
        <v>209</v>
      </c>
      <c r="BM261" s="144" t="s">
        <v>396</v>
      </c>
    </row>
    <row r="262" spans="2:65" s="1" customFormat="1" ht="33" customHeight="1">
      <c r="B262" s="31"/>
      <c r="C262" s="132" t="s">
        <v>397</v>
      </c>
      <c r="D262" s="132" t="s">
        <v>125</v>
      </c>
      <c r="E262" s="133" t="s">
        <v>398</v>
      </c>
      <c r="F262" s="134" t="s">
        <v>399</v>
      </c>
      <c r="G262" s="135" t="s">
        <v>272</v>
      </c>
      <c r="H262" s="136">
        <v>19</v>
      </c>
      <c r="I262" s="137"/>
      <c r="J262" s="138">
        <f t="shared" si="0"/>
        <v>0</v>
      </c>
      <c r="K262" s="139"/>
      <c r="L262" s="31"/>
      <c r="M262" s="140" t="s">
        <v>1</v>
      </c>
      <c r="N262" s="141" t="s">
        <v>40</v>
      </c>
      <c r="P262" s="142">
        <f t="shared" si="1"/>
        <v>0</v>
      </c>
      <c r="Q262" s="142">
        <v>2E-3</v>
      </c>
      <c r="R262" s="142">
        <f t="shared" si="2"/>
        <v>3.7999999999999999E-2</v>
      </c>
      <c r="S262" s="142">
        <v>0</v>
      </c>
      <c r="T262" s="143">
        <f t="shared" si="3"/>
        <v>0</v>
      </c>
      <c r="AR262" s="144" t="s">
        <v>209</v>
      </c>
      <c r="AT262" s="144" t="s">
        <v>125</v>
      </c>
      <c r="AU262" s="144" t="s">
        <v>85</v>
      </c>
      <c r="AY262" s="16" t="s">
        <v>122</v>
      </c>
      <c r="BE262" s="145">
        <f t="shared" si="4"/>
        <v>0</v>
      </c>
      <c r="BF262" s="145">
        <f t="shared" si="5"/>
        <v>0</v>
      </c>
      <c r="BG262" s="145">
        <f t="shared" si="6"/>
        <v>0</v>
      </c>
      <c r="BH262" s="145">
        <f t="shared" si="7"/>
        <v>0</v>
      </c>
      <c r="BI262" s="145">
        <f t="shared" si="8"/>
        <v>0</v>
      </c>
      <c r="BJ262" s="16" t="s">
        <v>83</v>
      </c>
      <c r="BK262" s="145">
        <f t="shared" si="9"/>
        <v>0</v>
      </c>
      <c r="BL262" s="16" t="s">
        <v>209</v>
      </c>
      <c r="BM262" s="144" t="s">
        <v>400</v>
      </c>
    </row>
    <row r="263" spans="2:65" s="1" customFormat="1" ht="24.2" customHeight="1">
      <c r="B263" s="31"/>
      <c r="C263" s="132" t="s">
        <v>401</v>
      </c>
      <c r="D263" s="132" t="s">
        <v>125</v>
      </c>
      <c r="E263" s="133" t="s">
        <v>402</v>
      </c>
      <c r="F263" s="134" t="s">
        <v>403</v>
      </c>
      <c r="G263" s="135" t="s">
        <v>272</v>
      </c>
      <c r="H263" s="136">
        <v>2</v>
      </c>
      <c r="I263" s="137"/>
      <c r="J263" s="138">
        <f t="shared" si="0"/>
        <v>0</v>
      </c>
      <c r="K263" s="139"/>
      <c r="L263" s="31"/>
      <c r="M263" s="140" t="s">
        <v>1</v>
      </c>
      <c r="N263" s="141" t="s">
        <v>40</v>
      </c>
      <c r="P263" s="142">
        <f t="shared" si="1"/>
        <v>0</v>
      </c>
      <c r="Q263" s="142">
        <v>2.1199999999999999E-3</v>
      </c>
      <c r="R263" s="142">
        <f t="shared" si="2"/>
        <v>4.2399999999999998E-3</v>
      </c>
      <c r="S263" s="142">
        <v>0</v>
      </c>
      <c r="T263" s="143">
        <f t="shared" si="3"/>
        <v>0</v>
      </c>
      <c r="AR263" s="144" t="s">
        <v>209</v>
      </c>
      <c r="AT263" s="144" t="s">
        <v>125</v>
      </c>
      <c r="AU263" s="144" t="s">
        <v>85</v>
      </c>
      <c r="AY263" s="16" t="s">
        <v>122</v>
      </c>
      <c r="BE263" s="145">
        <f t="shared" si="4"/>
        <v>0</v>
      </c>
      <c r="BF263" s="145">
        <f t="shared" si="5"/>
        <v>0</v>
      </c>
      <c r="BG263" s="145">
        <f t="shared" si="6"/>
        <v>0</v>
      </c>
      <c r="BH263" s="145">
        <f t="shared" si="7"/>
        <v>0</v>
      </c>
      <c r="BI263" s="145">
        <f t="shared" si="8"/>
        <v>0</v>
      </c>
      <c r="BJ263" s="16" t="s">
        <v>83</v>
      </c>
      <c r="BK263" s="145">
        <f t="shared" si="9"/>
        <v>0</v>
      </c>
      <c r="BL263" s="16" t="s">
        <v>209</v>
      </c>
      <c r="BM263" s="144" t="s">
        <v>404</v>
      </c>
    </row>
    <row r="264" spans="2:65" s="1" customFormat="1" ht="16.5" customHeight="1">
      <c r="B264" s="31"/>
      <c r="C264" s="132" t="s">
        <v>405</v>
      </c>
      <c r="D264" s="132" t="s">
        <v>125</v>
      </c>
      <c r="E264" s="133" t="s">
        <v>406</v>
      </c>
      <c r="F264" s="134" t="s">
        <v>407</v>
      </c>
      <c r="G264" s="135" t="s">
        <v>272</v>
      </c>
      <c r="H264" s="136">
        <v>17</v>
      </c>
      <c r="I264" s="137"/>
      <c r="J264" s="138">
        <f t="shared" si="0"/>
        <v>0</v>
      </c>
      <c r="K264" s="139"/>
      <c r="L264" s="31"/>
      <c r="M264" s="140" t="s">
        <v>1</v>
      </c>
      <c r="N264" s="141" t="s">
        <v>40</v>
      </c>
      <c r="P264" s="142">
        <f t="shared" si="1"/>
        <v>0</v>
      </c>
      <c r="Q264" s="142">
        <v>2.9E-4</v>
      </c>
      <c r="R264" s="142">
        <f t="shared" si="2"/>
        <v>4.9300000000000004E-3</v>
      </c>
      <c r="S264" s="142">
        <v>0</v>
      </c>
      <c r="T264" s="143">
        <f t="shared" si="3"/>
        <v>0</v>
      </c>
      <c r="AR264" s="144" t="s">
        <v>209</v>
      </c>
      <c r="AT264" s="144" t="s">
        <v>125</v>
      </c>
      <c r="AU264" s="144" t="s">
        <v>85</v>
      </c>
      <c r="AY264" s="16" t="s">
        <v>122</v>
      </c>
      <c r="BE264" s="145">
        <f t="shared" si="4"/>
        <v>0</v>
      </c>
      <c r="BF264" s="145">
        <f t="shared" si="5"/>
        <v>0</v>
      </c>
      <c r="BG264" s="145">
        <f t="shared" si="6"/>
        <v>0</v>
      </c>
      <c r="BH264" s="145">
        <f t="shared" si="7"/>
        <v>0</v>
      </c>
      <c r="BI264" s="145">
        <f t="shared" si="8"/>
        <v>0</v>
      </c>
      <c r="BJ264" s="16" t="s">
        <v>83</v>
      </c>
      <c r="BK264" s="145">
        <f t="shared" si="9"/>
        <v>0</v>
      </c>
      <c r="BL264" s="16" t="s">
        <v>209</v>
      </c>
      <c r="BM264" s="144" t="s">
        <v>408</v>
      </c>
    </row>
    <row r="265" spans="2:65" s="1" customFormat="1" ht="24.2" customHeight="1">
      <c r="B265" s="31"/>
      <c r="C265" s="132" t="s">
        <v>409</v>
      </c>
      <c r="D265" s="132" t="s">
        <v>125</v>
      </c>
      <c r="E265" s="133" t="s">
        <v>410</v>
      </c>
      <c r="F265" s="134" t="s">
        <v>411</v>
      </c>
      <c r="G265" s="135" t="s">
        <v>181</v>
      </c>
      <c r="H265" s="136">
        <v>6.4000000000000001E-2</v>
      </c>
      <c r="I265" s="137"/>
      <c r="J265" s="138">
        <f t="shared" si="0"/>
        <v>0</v>
      </c>
      <c r="K265" s="139"/>
      <c r="L265" s="31"/>
      <c r="M265" s="140" t="s">
        <v>1</v>
      </c>
      <c r="N265" s="141" t="s">
        <v>40</v>
      </c>
      <c r="P265" s="142">
        <f t="shared" si="1"/>
        <v>0</v>
      </c>
      <c r="Q265" s="142">
        <v>0</v>
      </c>
      <c r="R265" s="142">
        <f t="shared" si="2"/>
        <v>0</v>
      </c>
      <c r="S265" s="142">
        <v>0</v>
      </c>
      <c r="T265" s="143">
        <f t="shared" si="3"/>
        <v>0</v>
      </c>
      <c r="AR265" s="144" t="s">
        <v>209</v>
      </c>
      <c r="AT265" s="144" t="s">
        <v>125</v>
      </c>
      <c r="AU265" s="144" t="s">
        <v>85</v>
      </c>
      <c r="AY265" s="16" t="s">
        <v>122</v>
      </c>
      <c r="BE265" s="145">
        <f t="shared" si="4"/>
        <v>0</v>
      </c>
      <c r="BF265" s="145">
        <f t="shared" si="5"/>
        <v>0</v>
      </c>
      <c r="BG265" s="145">
        <f t="shared" si="6"/>
        <v>0</v>
      </c>
      <c r="BH265" s="145">
        <f t="shared" si="7"/>
        <v>0</v>
      </c>
      <c r="BI265" s="145">
        <f t="shared" si="8"/>
        <v>0</v>
      </c>
      <c r="BJ265" s="16" t="s">
        <v>83</v>
      </c>
      <c r="BK265" s="145">
        <f t="shared" si="9"/>
        <v>0</v>
      </c>
      <c r="BL265" s="16" t="s">
        <v>209</v>
      </c>
      <c r="BM265" s="144" t="s">
        <v>412</v>
      </c>
    </row>
    <row r="266" spans="2:65" s="1" customFormat="1" ht="24.2" customHeight="1">
      <c r="B266" s="31"/>
      <c r="C266" s="132" t="s">
        <v>413</v>
      </c>
      <c r="D266" s="132" t="s">
        <v>125</v>
      </c>
      <c r="E266" s="133" t="s">
        <v>414</v>
      </c>
      <c r="F266" s="134" t="s">
        <v>415</v>
      </c>
      <c r="G266" s="135" t="s">
        <v>181</v>
      </c>
      <c r="H266" s="136">
        <v>6.4000000000000001E-2</v>
      </c>
      <c r="I266" s="137"/>
      <c r="J266" s="138">
        <f t="shared" si="0"/>
        <v>0</v>
      </c>
      <c r="K266" s="139"/>
      <c r="L266" s="31"/>
      <c r="M266" s="140" t="s">
        <v>1</v>
      </c>
      <c r="N266" s="141" t="s">
        <v>40</v>
      </c>
      <c r="P266" s="142">
        <f t="shared" si="1"/>
        <v>0</v>
      </c>
      <c r="Q266" s="142">
        <v>0</v>
      </c>
      <c r="R266" s="142">
        <f t="shared" si="2"/>
        <v>0</v>
      </c>
      <c r="S266" s="142">
        <v>0</v>
      </c>
      <c r="T266" s="143">
        <f t="shared" si="3"/>
        <v>0</v>
      </c>
      <c r="AR266" s="144" t="s">
        <v>209</v>
      </c>
      <c r="AT266" s="144" t="s">
        <v>125</v>
      </c>
      <c r="AU266" s="144" t="s">
        <v>85</v>
      </c>
      <c r="AY266" s="16" t="s">
        <v>122</v>
      </c>
      <c r="BE266" s="145">
        <f t="shared" si="4"/>
        <v>0</v>
      </c>
      <c r="BF266" s="145">
        <f t="shared" si="5"/>
        <v>0</v>
      </c>
      <c r="BG266" s="145">
        <f t="shared" si="6"/>
        <v>0</v>
      </c>
      <c r="BH266" s="145">
        <f t="shared" si="7"/>
        <v>0</v>
      </c>
      <c r="BI266" s="145">
        <f t="shared" si="8"/>
        <v>0</v>
      </c>
      <c r="BJ266" s="16" t="s">
        <v>83</v>
      </c>
      <c r="BK266" s="145">
        <f t="shared" si="9"/>
        <v>0</v>
      </c>
      <c r="BL266" s="16" t="s">
        <v>209</v>
      </c>
      <c r="BM266" s="144" t="s">
        <v>416</v>
      </c>
    </row>
    <row r="267" spans="2:65" s="11" customFormat="1" ht="22.9" customHeight="1">
      <c r="B267" s="120"/>
      <c r="D267" s="121" t="s">
        <v>74</v>
      </c>
      <c r="E267" s="130" t="s">
        <v>417</v>
      </c>
      <c r="F267" s="130" t="s">
        <v>418</v>
      </c>
      <c r="I267" s="123"/>
      <c r="J267" s="131">
        <f>BK267</f>
        <v>0</v>
      </c>
      <c r="L267" s="120"/>
      <c r="M267" s="125"/>
      <c r="P267" s="126">
        <f>SUM(P268:P275)</f>
        <v>0</v>
      </c>
      <c r="R267" s="126">
        <f>SUM(R268:R275)</f>
        <v>0.43274400000000002</v>
      </c>
      <c r="T267" s="127">
        <f>SUM(T268:T275)</f>
        <v>0</v>
      </c>
      <c r="AR267" s="121" t="s">
        <v>85</v>
      </c>
      <c r="AT267" s="128" t="s">
        <v>74</v>
      </c>
      <c r="AU267" s="128" t="s">
        <v>83</v>
      </c>
      <c r="AY267" s="121" t="s">
        <v>122</v>
      </c>
      <c r="BK267" s="129">
        <f>SUM(BK268:BK275)</f>
        <v>0</v>
      </c>
    </row>
    <row r="268" spans="2:65" s="1" customFormat="1" ht="24.2" customHeight="1">
      <c r="B268" s="31"/>
      <c r="C268" s="132" t="s">
        <v>419</v>
      </c>
      <c r="D268" s="132" t="s">
        <v>125</v>
      </c>
      <c r="E268" s="133" t="s">
        <v>420</v>
      </c>
      <c r="F268" s="134" t="s">
        <v>421</v>
      </c>
      <c r="G268" s="135" t="s">
        <v>128</v>
      </c>
      <c r="H268" s="136">
        <v>18.524999999999999</v>
      </c>
      <c r="I268" s="137"/>
      <c r="J268" s="138">
        <f>ROUND(I268*H268,2)</f>
        <v>0</v>
      </c>
      <c r="K268" s="139"/>
      <c r="L268" s="31"/>
      <c r="M268" s="140" t="s">
        <v>1</v>
      </c>
      <c r="N268" s="141" t="s">
        <v>40</v>
      </c>
      <c r="P268" s="142">
        <f>O268*H268</f>
        <v>0</v>
      </c>
      <c r="Q268" s="142">
        <v>1.136E-2</v>
      </c>
      <c r="R268" s="142">
        <f>Q268*H268</f>
        <v>0.21044399999999999</v>
      </c>
      <c r="S268" s="142">
        <v>0</v>
      </c>
      <c r="T268" s="143">
        <f>S268*H268</f>
        <v>0</v>
      </c>
      <c r="AR268" s="144" t="s">
        <v>209</v>
      </c>
      <c r="AT268" s="144" t="s">
        <v>125</v>
      </c>
      <c r="AU268" s="144" t="s">
        <v>85</v>
      </c>
      <c r="AY268" s="16" t="s">
        <v>122</v>
      </c>
      <c r="BE268" s="145">
        <f>IF(N268="základní",J268,0)</f>
        <v>0</v>
      </c>
      <c r="BF268" s="145">
        <f>IF(N268="snížená",J268,0)</f>
        <v>0</v>
      </c>
      <c r="BG268" s="145">
        <f>IF(N268="zákl. přenesená",J268,0)</f>
        <v>0</v>
      </c>
      <c r="BH268" s="145">
        <f>IF(N268="sníž. přenesená",J268,0)</f>
        <v>0</v>
      </c>
      <c r="BI268" s="145">
        <f>IF(N268="nulová",J268,0)</f>
        <v>0</v>
      </c>
      <c r="BJ268" s="16" t="s">
        <v>83</v>
      </c>
      <c r="BK268" s="145">
        <f>ROUND(I268*H268,2)</f>
        <v>0</v>
      </c>
      <c r="BL268" s="16" t="s">
        <v>209</v>
      </c>
      <c r="BM268" s="144" t="s">
        <v>422</v>
      </c>
    </row>
    <row r="269" spans="2:65" s="13" customFormat="1" ht="22.5">
      <c r="B269" s="154"/>
      <c r="D269" s="147" t="s">
        <v>131</v>
      </c>
      <c r="E269" s="155" t="s">
        <v>1</v>
      </c>
      <c r="F269" s="156" t="s">
        <v>423</v>
      </c>
      <c r="H269" s="155" t="s">
        <v>1</v>
      </c>
      <c r="I269" s="157"/>
      <c r="L269" s="154"/>
      <c r="M269" s="158"/>
      <c r="T269" s="159"/>
      <c r="AT269" s="155" t="s">
        <v>131</v>
      </c>
      <c r="AU269" s="155" t="s">
        <v>85</v>
      </c>
      <c r="AV269" s="13" t="s">
        <v>83</v>
      </c>
      <c r="AW269" s="13" t="s">
        <v>32</v>
      </c>
      <c r="AX269" s="13" t="s">
        <v>75</v>
      </c>
      <c r="AY269" s="155" t="s">
        <v>122</v>
      </c>
    </row>
    <row r="270" spans="2:65" s="12" customFormat="1" ht="11.25">
      <c r="B270" s="146"/>
      <c r="D270" s="147" t="s">
        <v>131</v>
      </c>
      <c r="E270" s="148" t="s">
        <v>1</v>
      </c>
      <c r="F270" s="149" t="s">
        <v>424</v>
      </c>
      <c r="H270" s="150">
        <v>18.524999999999999</v>
      </c>
      <c r="I270" s="151"/>
      <c r="L270" s="146"/>
      <c r="M270" s="152"/>
      <c r="T270" s="153"/>
      <c r="AT270" s="148" t="s">
        <v>131</v>
      </c>
      <c r="AU270" s="148" t="s">
        <v>85</v>
      </c>
      <c r="AV270" s="12" t="s">
        <v>85</v>
      </c>
      <c r="AW270" s="12" t="s">
        <v>32</v>
      </c>
      <c r="AX270" s="12" t="s">
        <v>83</v>
      </c>
      <c r="AY270" s="148" t="s">
        <v>122</v>
      </c>
    </row>
    <row r="271" spans="2:65" s="1" customFormat="1" ht="37.9" customHeight="1">
      <c r="B271" s="31"/>
      <c r="C271" s="132" t="s">
        <v>425</v>
      </c>
      <c r="D271" s="132" t="s">
        <v>125</v>
      </c>
      <c r="E271" s="133" t="s">
        <v>426</v>
      </c>
      <c r="F271" s="134" t="s">
        <v>427</v>
      </c>
      <c r="G271" s="135" t="s">
        <v>143</v>
      </c>
      <c r="H271" s="136">
        <v>74.099999999999994</v>
      </c>
      <c r="I271" s="137"/>
      <c r="J271" s="138">
        <f>ROUND(I271*H271,2)</f>
        <v>0</v>
      </c>
      <c r="K271" s="139"/>
      <c r="L271" s="31"/>
      <c r="M271" s="140" t="s">
        <v>1</v>
      </c>
      <c r="N271" s="141" t="s">
        <v>40</v>
      </c>
      <c r="P271" s="142">
        <f>O271*H271</f>
        <v>0</v>
      </c>
      <c r="Q271" s="142">
        <v>3.0000000000000001E-3</v>
      </c>
      <c r="R271" s="142">
        <f>Q271*H271</f>
        <v>0.2223</v>
      </c>
      <c r="S271" s="142">
        <v>0</v>
      </c>
      <c r="T271" s="143">
        <f>S271*H271</f>
        <v>0</v>
      </c>
      <c r="AR271" s="144" t="s">
        <v>209</v>
      </c>
      <c r="AT271" s="144" t="s">
        <v>125</v>
      </c>
      <c r="AU271" s="144" t="s">
        <v>85</v>
      </c>
      <c r="AY271" s="16" t="s">
        <v>122</v>
      </c>
      <c r="BE271" s="145">
        <f>IF(N271="základní",J271,0)</f>
        <v>0</v>
      </c>
      <c r="BF271" s="145">
        <f>IF(N271="snížená",J271,0)</f>
        <v>0</v>
      </c>
      <c r="BG271" s="145">
        <f>IF(N271="zákl. přenesená",J271,0)</f>
        <v>0</v>
      </c>
      <c r="BH271" s="145">
        <f>IF(N271="sníž. přenesená",J271,0)</f>
        <v>0</v>
      </c>
      <c r="BI271" s="145">
        <f>IF(N271="nulová",J271,0)</f>
        <v>0</v>
      </c>
      <c r="BJ271" s="16" t="s">
        <v>83</v>
      </c>
      <c r="BK271" s="145">
        <f>ROUND(I271*H271,2)</f>
        <v>0</v>
      </c>
      <c r="BL271" s="16" t="s">
        <v>209</v>
      </c>
      <c r="BM271" s="144" t="s">
        <v>428</v>
      </c>
    </row>
    <row r="272" spans="2:65" s="13" customFormat="1" ht="22.5">
      <c r="B272" s="154"/>
      <c r="D272" s="147" t="s">
        <v>131</v>
      </c>
      <c r="E272" s="155" t="s">
        <v>1</v>
      </c>
      <c r="F272" s="156" t="s">
        <v>423</v>
      </c>
      <c r="H272" s="155" t="s">
        <v>1</v>
      </c>
      <c r="I272" s="157"/>
      <c r="L272" s="154"/>
      <c r="M272" s="158"/>
      <c r="T272" s="159"/>
      <c r="AT272" s="155" t="s">
        <v>131</v>
      </c>
      <c r="AU272" s="155" t="s">
        <v>85</v>
      </c>
      <c r="AV272" s="13" t="s">
        <v>83</v>
      </c>
      <c r="AW272" s="13" t="s">
        <v>32</v>
      </c>
      <c r="AX272" s="13" t="s">
        <v>75</v>
      </c>
      <c r="AY272" s="155" t="s">
        <v>122</v>
      </c>
    </row>
    <row r="273" spans="2:65" s="12" customFormat="1" ht="11.25">
      <c r="B273" s="146"/>
      <c r="D273" s="147" t="s">
        <v>131</v>
      </c>
      <c r="E273" s="148" t="s">
        <v>1</v>
      </c>
      <c r="F273" s="149" t="s">
        <v>429</v>
      </c>
      <c r="H273" s="150">
        <v>74.099999999999994</v>
      </c>
      <c r="I273" s="151"/>
      <c r="L273" s="146"/>
      <c r="M273" s="152"/>
      <c r="T273" s="153"/>
      <c r="AT273" s="148" t="s">
        <v>131</v>
      </c>
      <c r="AU273" s="148" t="s">
        <v>85</v>
      </c>
      <c r="AV273" s="12" t="s">
        <v>85</v>
      </c>
      <c r="AW273" s="12" t="s">
        <v>32</v>
      </c>
      <c r="AX273" s="12" t="s">
        <v>83</v>
      </c>
      <c r="AY273" s="148" t="s">
        <v>122</v>
      </c>
    </row>
    <row r="274" spans="2:65" s="1" customFormat="1" ht="24.2" customHeight="1">
      <c r="B274" s="31"/>
      <c r="C274" s="132" t="s">
        <v>430</v>
      </c>
      <c r="D274" s="132" t="s">
        <v>125</v>
      </c>
      <c r="E274" s="133" t="s">
        <v>431</v>
      </c>
      <c r="F274" s="134" t="s">
        <v>432</v>
      </c>
      <c r="G274" s="135" t="s">
        <v>181</v>
      </c>
      <c r="H274" s="136">
        <v>0.433</v>
      </c>
      <c r="I274" s="137"/>
      <c r="J274" s="138">
        <f>ROUND(I274*H274,2)</f>
        <v>0</v>
      </c>
      <c r="K274" s="139"/>
      <c r="L274" s="31"/>
      <c r="M274" s="140" t="s">
        <v>1</v>
      </c>
      <c r="N274" s="141" t="s">
        <v>40</v>
      </c>
      <c r="P274" s="142">
        <f>O274*H274</f>
        <v>0</v>
      </c>
      <c r="Q274" s="142">
        <v>0</v>
      </c>
      <c r="R274" s="142">
        <f>Q274*H274</f>
        <v>0</v>
      </c>
      <c r="S274" s="142">
        <v>0</v>
      </c>
      <c r="T274" s="143">
        <f>S274*H274</f>
        <v>0</v>
      </c>
      <c r="AR274" s="144" t="s">
        <v>209</v>
      </c>
      <c r="AT274" s="144" t="s">
        <v>125</v>
      </c>
      <c r="AU274" s="144" t="s">
        <v>85</v>
      </c>
      <c r="AY274" s="16" t="s">
        <v>122</v>
      </c>
      <c r="BE274" s="145">
        <f>IF(N274="základní",J274,0)</f>
        <v>0</v>
      </c>
      <c r="BF274" s="145">
        <f>IF(N274="snížená",J274,0)</f>
        <v>0</v>
      </c>
      <c r="BG274" s="145">
        <f>IF(N274="zákl. přenesená",J274,0)</f>
        <v>0</v>
      </c>
      <c r="BH274" s="145">
        <f>IF(N274="sníž. přenesená",J274,0)</f>
        <v>0</v>
      </c>
      <c r="BI274" s="145">
        <f>IF(N274="nulová",J274,0)</f>
        <v>0</v>
      </c>
      <c r="BJ274" s="16" t="s">
        <v>83</v>
      </c>
      <c r="BK274" s="145">
        <f>ROUND(I274*H274,2)</f>
        <v>0</v>
      </c>
      <c r="BL274" s="16" t="s">
        <v>209</v>
      </c>
      <c r="BM274" s="144" t="s">
        <v>433</v>
      </c>
    </row>
    <row r="275" spans="2:65" s="1" customFormat="1" ht="24.2" customHeight="1">
      <c r="B275" s="31"/>
      <c r="C275" s="132" t="s">
        <v>434</v>
      </c>
      <c r="D275" s="132" t="s">
        <v>125</v>
      </c>
      <c r="E275" s="133" t="s">
        <v>435</v>
      </c>
      <c r="F275" s="134" t="s">
        <v>436</v>
      </c>
      <c r="G275" s="135" t="s">
        <v>181</v>
      </c>
      <c r="H275" s="136">
        <v>0.433</v>
      </c>
      <c r="I275" s="137"/>
      <c r="J275" s="138">
        <f>ROUND(I275*H275,2)</f>
        <v>0</v>
      </c>
      <c r="K275" s="139"/>
      <c r="L275" s="31"/>
      <c r="M275" s="140" t="s">
        <v>1</v>
      </c>
      <c r="N275" s="141" t="s">
        <v>40</v>
      </c>
      <c r="P275" s="142">
        <f>O275*H275</f>
        <v>0</v>
      </c>
      <c r="Q275" s="142">
        <v>0</v>
      </c>
      <c r="R275" s="142">
        <f>Q275*H275</f>
        <v>0</v>
      </c>
      <c r="S275" s="142">
        <v>0</v>
      </c>
      <c r="T275" s="143">
        <f>S275*H275</f>
        <v>0</v>
      </c>
      <c r="AR275" s="144" t="s">
        <v>209</v>
      </c>
      <c r="AT275" s="144" t="s">
        <v>125</v>
      </c>
      <c r="AU275" s="144" t="s">
        <v>85</v>
      </c>
      <c r="AY275" s="16" t="s">
        <v>122</v>
      </c>
      <c r="BE275" s="145">
        <f>IF(N275="základní",J275,0)</f>
        <v>0</v>
      </c>
      <c r="BF275" s="145">
        <f>IF(N275="snížená",J275,0)</f>
        <v>0</v>
      </c>
      <c r="BG275" s="145">
        <f>IF(N275="zákl. přenesená",J275,0)</f>
        <v>0</v>
      </c>
      <c r="BH275" s="145">
        <f>IF(N275="sníž. přenesená",J275,0)</f>
        <v>0</v>
      </c>
      <c r="BI275" s="145">
        <f>IF(N275="nulová",J275,0)</f>
        <v>0</v>
      </c>
      <c r="BJ275" s="16" t="s">
        <v>83</v>
      </c>
      <c r="BK275" s="145">
        <f>ROUND(I275*H275,2)</f>
        <v>0</v>
      </c>
      <c r="BL275" s="16" t="s">
        <v>209</v>
      </c>
      <c r="BM275" s="144" t="s">
        <v>437</v>
      </c>
    </row>
    <row r="276" spans="2:65" s="11" customFormat="1" ht="22.9" customHeight="1">
      <c r="B276" s="120"/>
      <c r="D276" s="121" t="s">
        <v>74</v>
      </c>
      <c r="E276" s="130" t="s">
        <v>438</v>
      </c>
      <c r="F276" s="130" t="s">
        <v>439</v>
      </c>
      <c r="I276" s="123"/>
      <c r="J276" s="131">
        <f>BK276</f>
        <v>0</v>
      </c>
      <c r="L276" s="120"/>
      <c r="M276" s="125"/>
      <c r="P276" s="126">
        <f>SUM(P277:P288)</f>
        <v>0</v>
      </c>
      <c r="R276" s="126">
        <f>SUM(R277:R288)</f>
        <v>9.0682499999999999E-2</v>
      </c>
      <c r="T276" s="127">
        <f>SUM(T277:T288)</f>
        <v>0.13670399999999999</v>
      </c>
      <c r="AR276" s="121" t="s">
        <v>85</v>
      </c>
      <c r="AT276" s="128" t="s">
        <v>74</v>
      </c>
      <c r="AU276" s="128" t="s">
        <v>83</v>
      </c>
      <c r="AY276" s="121" t="s">
        <v>122</v>
      </c>
      <c r="BK276" s="129">
        <f>SUM(BK277:BK288)</f>
        <v>0</v>
      </c>
    </row>
    <row r="277" spans="2:65" s="1" customFormat="1" ht="16.5" customHeight="1">
      <c r="B277" s="31"/>
      <c r="C277" s="132" t="s">
        <v>440</v>
      </c>
      <c r="D277" s="132" t="s">
        <v>125</v>
      </c>
      <c r="E277" s="133" t="s">
        <v>441</v>
      </c>
      <c r="F277" s="134" t="s">
        <v>442</v>
      </c>
      <c r="G277" s="135" t="s">
        <v>143</v>
      </c>
      <c r="H277" s="136">
        <v>37.07</v>
      </c>
      <c r="I277" s="137"/>
      <c r="J277" s="138">
        <f>ROUND(I277*H277,2)</f>
        <v>0</v>
      </c>
      <c r="K277" s="139"/>
      <c r="L277" s="31"/>
      <c r="M277" s="140" t="s">
        <v>1</v>
      </c>
      <c r="N277" s="141" t="s">
        <v>40</v>
      </c>
      <c r="P277" s="142">
        <f>O277*H277</f>
        <v>0</v>
      </c>
      <c r="Q277" s="142">
        <v>0</v>
      </c>
      <c r="R277" s="142">
        <f>Q277*H277</f>
        <v>0</v>
      </c>
      <c r="S277" s="142">
        <v>1.6999999999999999E-3</v>
      </c>
      <c r="T277" s="143">
        <f>S277*H277</f>
        <v>6.3018999999999992E-2</v>
      </c>
      <c r="AR277" s="144" t="s">
        <v>209</v>
      </c>
      <c r="AT277" s="144" t="s">
        <v>125</v>
      </c>
      <c r="AU277" s="144" t="s">
        <v>85</v>
      </c>
      <c r="AY277" s="16" t="s">
        <v>122</v>
      </c>
      <c r="BE277" s="145">
        <f>IF(N277="základní",J277,0)</f>
        <v>0</v>
      </c>
      <c r="BF277" s="145">
        <f>IF(N277="snížená",J277,0)</f>
        <v>0</v>
      </c>
      <c r="BG277" s="145">
        <f>IF(N277="zákl. přenesená",J277,0)</f>
        <v>0</v>
      </c>
      <c r="BH277" s="145">
        <f>IF(N277="sníž. přenesená",J277,0)</f>
        <v>0</v>
      </c>
      <c r="BI277" s="145">
        <f>IF(N277="nulová",J277,0)</f>
        <v>0</v>
      </c>
      <c r="BJ277" s="16" t="s">
        <v>83</v>
      </c>
      <c r="BK277" s="145">
        <f>ROUND(I277*H277,2)</f>
        <v>0</v>
      </c>
      <c r="BL277" s="16" t="s">
        <v>209</v>
      </c>
      <c r="BM277" s="144" t="s">
        <v>443</v>
      </c>
    </row>
    <row r="278" spans="2:65" s="13" customFormat="1" ht="22.5">
      <c r="B278" s="154"/>
      <c r="D278" s="147" t="s">
        <v>131</v>
      </c>
      <c r="E278" s="155" t="s">
        <v>1</v>
      </c>
      <c r="F278" s="156" t="s">
        <v>444</v>
      </c>
      <c r="H278" s="155" t="s">
        <v>1</v>
      </c>
      <c r="I278" s="157"/>
      <c r="L278" s="154"/>
      <c r="M278" s="158"/>
      <c r="T278" s="159"/>
      <c r="AT278" s="155" t="s">
        <v>131</v>
      </c>
      <c r="AU278" s="155" t="s">
        <v>85</v>
      </c>
      <c r="AV278" s="13" t="s">
        <v>83</v>
      </c>
      <c r="AW278" s="13" t="s">
        <v>32</v>
      </c>
      <c r="AX278" s="13" t="s">
        <v>75</v>
      </c>
      <c r="AY278" s="155" t="s">
        <v>122</v>
      </c>
    </row>
    <row r="279" spans="2:65" s="12" customFormat="1" ht="11.25">
      <c r="B279" s="146"/>
      <c r="D279" s="147" t="s">
        <v>131</v>
      </c>
      <c r="E279" s="148" t="s">
        <v>1</v>
      </c>
      <c r="F279" s="149" t="s">
        <v>246</v>
      </c>
      <c r="H279" s="150">
        <v>37.07</v>
      </c>
      <c r="I279" s="151"/>
      <c r="L279" s="146"/>
      <c r="M279" s="152"/>
      <c r="T279" s="153"/>
      <c r="AT279" s="148" t="s">
        <v>131</v>
      </c>
      <c r="AU279" s="148" t="s">
        <v>85</v>
      </c>
      <c r="AV279" s="12" t="s">
        <v>85</v>
      </c>
      <c r="AW279" s="12" t="s">
        <v>32</v>
      </c>
      <c r="AX279" s="12" t="s">
        <v>83</v>
      </c>
      <c r="AY279" s="148" t="s">
        <v>122</v>
      </c>
    </row>
    <row r="280" spans="2:65" s="1" customFormat="1" ht="16.5" customHeight="1">
      <c r="B280" s="31"/>
      <c r="C280" s="132" t="s">
        <v>445</v>
      </c>
      <c r="D280" s="132" t="s">
        <v>125</v>
      </c>
      <c r="E280" s="133" t="s">
        <v>446</v>
      </c>
      <c r="F280" s="134" t="s">
        <v>447</v>
      </c>
      <c r="G280" s="135" t="s">
        <v>143</v>
      </c>
      <c r="H280" s="136">
        <v>2.5</v>
      </c>
      <c r="I280" s="137"/>
      <c r="J280" s="138">
        <f>ROUND(I280*H280,2)</f>
        <v>0</v>
      </c>
      <c r="K280" s="139"/>
      <c r="L280" s="31"/>
      <c r="M280" s="140" t="s">
        <v>1</v>
      </c>
      <c r="N280" s="141" t="s">
        <v>40</v>
      </c>
      <c r="P280" s="142">
        <f>O280*H280</f>
        <v>0</v>
      </c>
      <c r="Q280" s="142">
        <v>0</v>
      </c>
      <c r="R280" s="142">
        <f>Q280*H280</f>
        <v>0</v>
      </c>
      <c r="S280" s="142">
        <v>1.67E-3</v>
      </c>
      <c r="T280" s="143">
        <f>S280*H280</f>
        <v>4.1749999999999999E-3</v>
      </c>
      <c r="AR280" s="144" t="s">
        <v>209</v>
      </c>
      <c r="AT280" s="144" t="s">
        <v>125</v>
      </c>
      <c r="AU280" s="144" t="s">
        <v>85</v>
      </c>
      <c r="AY280" s="16" t="s">
        <v>122</v>
      </c>
      <c r="BE280" s="145">
        <f>IF(N280="základní",J280,0)</f>
        <v>0</v>
      </c>
      <c r="BF280" s="145">
        <f>IF(N280="snížená",J280,0)</f>
        <v>0</v>
      </c>
      <c r="BG280" s="145">
        <f>IF(N280="zákl. přenesená",J280,0)</f>
        <v>0</v>
      </c>
      <c r="BH280" s="145">
        <f>IF(N280="sníž. přenesená",J280,0)</f>
        <v>0</v>
      </c>
      <c r="BI280" s="145">
        <f>IF(N280="nulová",J280,0)</f>
        <v>0</v>
      </c>
      <c r="BJ280" s="16" t="s">
        <v>83</v>
      </c>
      <c r="BK280" s="145">
        <f>ROUND(I280*H280,2)</f>
        <v>0</v>
      </c>
      <c r="BL280" s="16" t="s">
        <v>209</v>
      </c>
      <c r="BM280" s="144" t="s">
        <v>448</v>
      </c>
    </row>
    <row r="281" spans="2:65" s="1" customFormat="1" ht="16.5" customHeight="1">
      <c r="B281" s="31"/>
      <c r="C281" s="132" t="s">
        <v>449</v>
      </c>
      <c r="D281" s="132" t="s">
        <v>125</v>
      </c>
      <c r="E281" s="133" t="s">
        <v>450</v>
      </c>
      <c r="F281" s="134" t="s">
        <v>451</v>
      </c>
      <c r="G281" s="135" t="s">
        <v>143</v>
      </c>
      <c r="H281" s="136">
        <v>39.72</v>
      </c>
      <c r="I281" s="137"/>
      <c r="J281" s="138">
        <f>ROUND(I281*H281,2)</f>
        <v>0</v>
      </c>
      <c r="K281" s="139"/>
      <c r="L281" s="31"/>
      <c r="M281" s="140" t="s">
        <v>1</v>
      </c>
      <c r="N281" s="141" t="s">
        <v>40</v>
      </c>
      <c r="P281" s="142">
        <f>O281*H281</f>
        <v>0</v>
      </c>
      <c r="Q281" s="142">
        <v>0</v>
      </c>
      <c r="R281" s="142">
        <f>Q281*H281</f>
        <v>0</v>
      </c>
      <c r="S281" s="142">
        <v>1.75E-3</v>
      </c>
      <c r="T281" s="143">
        <f>S281*H281</f>
        <v>6.9510000000000002E-2</v>
      </c>
      <c r="AR281" s="144" t="s">
        <v>209</v>
      </c>
      <c r="AT281" s="144" t="s">
        <v>125</v>
      </c>
      <c r="AU281" s="144" t="s">
        <v>85</v>
      </c>
      <c r="AY281" s="16" t="s">
        <v>122</v>
      </c>
      <c r="BE281" s="145">
        <f>IF(N281="základní",J281,0)</f>
        <v>0</v>
      </c>
      <c r="BF281" s="145">
        <f>IF(N281="snížená",J281,0)</f>
        <v>0</v>
      </c>
      <c r="BG281" s="145">
        <f>IF(N281="zákl. přenesená",J281,0)</f>
        <v>0</v>
      </c>
      <c r="BH281" s="145">
        <f>IF(N281="sníž. přenesená",J281,0)</f>
        <v>0</v>
      </c>
      <c r="BI281" s="145">
        <f>IF(N281="nulová",J281,0)</f>
        <v>0</v>
      </c>
      <c r="BJ281" s="16" t="s">
        <v>83</v>
      </c>
      <c r="BK281" s="145">
        <f>ROUND(I281*H281,2)</f>
        <v>0</v>
      </c>
      <c r="BL281" s="16" t="s">
        <v>209</v>
      </c>
      <c r="BM281" s="144" t="s">
        <v>452</v>
      </c>
    </row>
    <row r="282" spans="2:65" s="13" customFormat="1" ht="11.25">
      <c r="B282" s="154"/>
      <c r="D282" s="147" t="s">
        <v>131</v>
      </c>
      <c r="E282" s="155" t="s">
        <v>1</v>
      </c>
      <c r="F282" s="156" t="s">
        <v>453</v>
      </c>
      <c r="H282" s="155" t="s">
        <v>1</v>
      </c>
      <c r="I282" s="157"/>
      <c r="L282" s="154"/>
      <c r="M282" s="158"/>
      <c r="T282" s="159"/>
      <c r="AT282" s="155" t="s">
        <v>131</v>
      </c>
      <c r="AU282" s="155" t="s">
        <v>85</v>
      </c>
      <c r="AV282" s="13" t="s">
        <v>83</v>
      </c>
      <c r="AW282" s="13" t="s">
        <v>32</v>
      </c>
      <c r="AX282" s="13" t="s">
        <v>75</v>
      </c>
      <c r="AY282" s="155" t="s">
        <v>122</v>
      </c>
    </row>
    <row r="283" spans="2:65" s="12" customFormat="1" ht="11.25">
      <c r="B283" s="146"/>
      <c r="D283" s="147" t="s">
        <v>131</v>
      </c>
      <c r="E283" s="148" t="s">
        <v>1</v>
      </c>
      <c r="F283" s="149" t="s">
        <v>167</v>
      </c>
      <c r="H283" s="150">
        <v>39.72</v>
      </c>
      <c r="I283" s="151"/>
      <c r="L283" s="146"/>
      <c r="M283" s="152"/>
      <c r="T283" s="153"/>
      <c r="AT283" s="148" t="s">
        <v>131</v>
      </c>
      <c r="AU283" s="148" t="s">
        <v>85</v>
      </c>
      <c r="AV283" s="12" t="s">
        <v>85</v>
      </c>
      <c r="AW283" s="12" t="s">
        <v>32</v>
      </c>
      <c r="AX283" s="12" t="s">
        <v>83</v>
      </c>
      <c r="AY283" s="148" t="s">
        <v>122</v>
      </c>
    </row>
    <row r="284" spans="2:65" s="1" customFormat="1" ht="24.2" customHeight="1">
      <c r="B284" s="31"/>
      <c r="C284" s="132" t="s">
        <v>454</v>
      </c>
      <c r="D284" s="132" t="s">
        <v>125</v>
      </c>
      <c r="E284" s="133" t="s">
        <v>455</v>
      </c>
      <c r="F284" s="134" t="s">
        <v>456</v>
      </c>
      <c r="G284" s="135" t="s">
        <v>143</v>
      </c>
      <c r="H284" s="136">
        <v>37.07</v>
      </c>
      <c r="I284" s="137"/>
      <c r="J284" s="138">
        <f>ROUND(I284*H284,2)</f>
        <v>0</v>
      </c>
      <c r="K284" s="139"/>
      <c r="L284" s="31"/>
      <c r="M284" s="140" t="s">
        <v>1</v>
      </c>
      <c r="N284" s="141" t="s">
        <v>40</v>
      </c>
      <c r="P284" s="142">
        <f>O284*H284</f>
        <v>0</v>
      </c>
      <c r="Q284" s="142">
        <v>2.2499999999999998E-3</v>
      </c>
      <c r="R284" s="142">
        <f>Q284*H284</f>
        <v>8.3407499999999996E-2</v>
      </c>
      <c r="S284" s="142">
        <v>0</v>
      </c>
      <c r="T284" s="143">
        <f>S284*H284</f>
        <v>0</v>
      </c>
      <c r="AR284" s="144" t="s">
        <v>209</v>
      </c>
      <c r="AT284" s="144" t="s">
        <v>125</v>
      </c>
      <c r="AU284" s="144" t="s">
        <v>85</v>
      </c>
      <c r="AY284" s="16" t="s">
        <v>122</v>
      </c>
      <c r="BE284" s="145">
        <f>IF(N284="základní",J284,0)</f>
        <v>0</v>
      </c>
      <c r="BF284" s="145">
        <f>IF(N284="snížená",J284,0)</f>
        <v>0</v>
      </c>
      <c r="BG284" s="145">
        <f>IF(N284="zákl. přenesená",J284,0)</f>
        <v>0</v>
      </c>
      <c r="BH284" s="145">
        <f>IF(N284="sníž. přenesená",J284,0)</f>
        <v>0</v>
      </c>
      <c r="BI284" s="145">
        <f>IF(N284="nulová",J284,0)</f>
        <v>0</v>
      </c>
      <c r="BJ284" s="16" t="s">
        <v>83</v>
      </c>
      <c r="BK284" s="145">
        <f>ROUND(I284*H284,2)</f>
        <v>0</v>
      </c>
      <c r="BL284" s="16" t="s">
        <v>209</v>
      </c>
      <c r="BM284" s="144" t="s">
        <v>457</v>
      </c>
    </row>
    <row r="285" spans="2:65" s="12" customFormat="1" ht="11.25">
      <c r="B285" s="146"/>
      <c r="D285" s="147" t="s">
        <v>131</v>
      </c>
      <c r="E285" s="148" t="s">
        <v>1</v>
      </c>
      <c r="F285" s="149" t="s">
        <v>246</v>
      </c>
      <c r="H285" s="150">
        <v>37.07</v>
      </c>
      <c r="I285" s="151"/>
      <c r="L285" s="146"/>
      <c r="M285" s="152"/>
      <c r="T285" s="153"/>
      <c r="AT285" s="148" t="s">
        <v>131</v>
      </c>
      <c r="AU285" s="148" t="s">
        <v>85</v>
      </c>
      <c r="AV285" s="12" t="s">
        <v>85</v>
      </c>
      <c r="AW285" s="12" t="s">
        <v>32</v>
      </c>
      <c r="AX285" s="12" t="s">
        <v>83</v>
      </c>
      <c r="AY285" s="148" t="s">
        <v>122</v>
      </c>
    </row>
    <row r="286" spans="2:65" s="1" customFormat="1" ht="24.2" customHeight="1">
      <c r="B286" s="31"/>
      <c r="C286" s="132" t="s">
        <v>458</v>
      </c>
      <c r="D286" s="132" t="s">
        <v>125</v>
      </c>
      <c r="E286" s="133" t="s">
        <v>459</v>
      </c>
      <c r="F286" s="134" t="s">
        <v>460</v>
      </c>
      <c r="G286" s="135" t="s">
        <v>143</v>
      </c>
      <c r="H286" s="136">
        <v>2.5</v>
      </c>
      <c r="I286" s="137"/>
      <c r="J286" s="138">
        <f>ROUND(I286*H286,2)</f>
        <v>0</v>
      </c>
      <c r="K286" s="139"/>
      <c r="L286" s="31"/>
      <c r="M286" s="140" t="s">
        <v>1</v>
      </c>
      <c r="N286" s="141" t="s">
        <v>40</v>
      </c>
      <c r="P286" s="142">
        <f>O286*H286</f>
        <v>0</v>
      </c>
      <c r="Q286" s="142">
        <v>2.9099999999999998E-3</v>
      </c>
      <c r="R286" s="142">
        <f>Q286*H286</f>
        <v>7.2749999999999993E-3</v>
      </c>
      <c r="S286" s="142">
        <v>0</v>
      </c>
      <c r="T286" s="143">
        <f>S286*H286</f>
        <v>0</v>
      </c>
      <c r="AR286" s="144" t="s">
        <v>129</v>
      </c>
      <c r="AT286" s="144" t="s">
        <v>125</v>
      </c>
      <c r="AU286" s="144" t="s">
        <v>85</v>
      </c>
      <c r="AY286" s="16" t="s">
        <v>122</v>
      </c>
      <c r="BE286" s="145">
        <f>IF(N286="základní",J286,0)</f>
        <v>0</v>
      </c>
      <c r="BF286" s="145">
        <f>IF(N286="snížená",J286,0)</f>
        <v>0</v>
      </c>
      <c r="BG286" s="145">
        <f>IF(N286="zákl. přenesená",J286,0)</f>
        <v>0</v>
      </c>
      <c r="BH286" s="145">
        <f>IF(N286="sníž. přenesená",J286,0)</f>
        <v>0</v>
      </c>
      <c r="BI286" s="145">
        <f>IF(N286="nulová",J286,0)</f>
        <v>0</v>
      </c>
      <c r="BJ286" s="16" t="s">
        <v>83</v>
      </c>
      <c r="BK286" s="145">
        <f>ROUND(I286*H286,2)</f>
        <v>0</v>
      </c>
      <c r="BL286" s="16" t="s">
        <v>129</v>
      </c>
      <c r="BM286" s="144" t="s">
        <v>461</v>
      </c>
    </row>
    <row r="287" spans="2:65" s="1" customFormat="1" ht="24.2" customHeight="1">
      <c r="B287" s="31"/>
      <c r="C287" s="132" t="s">
        <v>462</v>
      </c>
      <c r="D287" s="132" t="s">
        <v>125</v>
      </c>
      <c r="E287" s="133" t="s">
        <v>463</v>
      </c>
      <c r="F287" s="134" t="s">
        <v>464</v>
      </c>
      <c r="G287" s="135" t="s">
        <v>181</v>
      </c>
      <c r="H287" s="136">
        <v>9.0999999999999998E-2</v>
      </c>
      <c r="I287" s="137"/>
      <c r="J287" s="138">
        <f>ROUND(I287*H287,2)</f>
        <v>0</v>
      </c>
      <c r="K287" s="139"/>
      <c r="L287" s="31"/>
      <c r="M287" s="140" t="s">
        <v>1</v>
      </c>
      <c r="N287" s="141" t="s">
        <v>40</v>
      </c>
      <c r="P287" s="142">
        <f>O287*H287</f>
        <v>0</v>
      </c>
      <c r="Q287" s="142">
        <v>0</v>
      </c>
      <c r="R287" s="142">
        <f>Q287*H287</f>
        <v>0</v>
      </c>
      <c r="S287" s="142">
        <v>0</v>
      </c>
      <c r="T287" s="143">
        <f>S287*H287</f>
        <v>0</v>
      </c>
      <c r="AR287" s="144" t="s">
        <v>209</v>
      </c>
      <c r="AT287" s="144" t="s">
        <v>125</v>
      </c>
      <c r="AU287" s="144" t="s">
        <v>85</v>
      </c>
      <c r="AY287" s="16" t="s">
        <v>122</v>
      </c>
      <c r="BE287" s="145">
        <f>IF(N287="základní",J287,0)</f>
        <v>0</v>
      </c>
      <c r="BF287" s="145">
        <f>IF(N287="snížená",J287,0)</f>
        <v>0</v>
      </c>
      <c r="BG287" s="145">
        <f>IF(N287="zákl. přenesená",J287,0)</f>
        <v>0</v>
      </c>
      <c r="BH287" s="145">
        <f>IF(N287="sníž. přenesená",J287,0)</f>
        <v>0</v>
      </c>
      <c r="BI287" s="145">
        <f>IF(N287="nulová",J287,0)</f>
        <v>0</v>
      </c>
      <c r="BJ287" s="16" t="s">
        <v>83</v>
      </c>
      <c r="BK287" s="145">
        <f>ROUND(I287*H287,2)</f>
        <v>0</v>
      </c>
      <c r="BL287" s="16" t="s">
        <v>209</v>
      </c>
      <c r="BM287" s="144" t="s">
        <v>465</v>
      </c>
    </row>
    <row r="288" spans="2:65" s="1" customFormat="1" ht="24.2" customHeight="1">
      <c r="B288" s="31"/>
      <c r="C288" s="132" t="s">
        <v>466</v>
      </c>
      <c r="D288" s="132" t="s">
        <v>125</v>
      </c>
      <c r="E288" s="133" t="s">
        <v>467</v>
      </c>
      <c r="F288" s="134" t="s">
        <v>468</v>
      </c>
      <c r="G288" s="135" t="s">
        <v>181</v>
      </c>
      <c r="H288" s="136">
        <v>9.0999999999999998E-2</v>
      </c>
      <c r="I288" s="137"/>
      <c r="J288" s="138">
        <f>ROUND(I288*H288,2)</f>
        <v>0</v>
      </c>
      <c r="K288" s="139"/>
      <c r="L288" s="31"/>
      <c r="M288" s="178" t="s">
        <v>1</v>
      </c>
      <c r="N288" s="179" t="s">
        <v>40</v>
      </c>
      <c r="O288" s="180"/>
      <c r="P288" s="181">
        <f>O288*H288</f>
        <v>0</v>
      </c>
      <c r="Q288" s="181">
        <v>0</v>
      </c>
      <c r="R288" s="181">
        <f>Q288*H288</f>
        <v>0</v>
      </c>
      <c r="S288" s="181">
        <v>0</v>
      </c>
      <c r="T288" s="182">
        <f>S288*H288</f>
        <v>0</v>
      </c>
      <c r="AR288" s="144" t="s">
        <v>209</v>
      </c>
      <c r="AT288" s="144" t="s">
        <v>125</v>
      </c>
      <c r="AU288" s="144" t="s">
        <v>85</v>
      </c>
      <c r="AY288" s="16" t="s">
        <v>122</v>
      </c>
      <c r="BE288" s="145">
        <f>IF(N288="základní",J288,0)</f>
        <v>0</v>
      </c>
      <c r="BF288" s="145">
        <f>IF(N288="snížená",J288,0)</f>
        <v>0</v>
      </c>
      <c r="BG288" s="145">
        <f>IF(N288="zákl. přenesená",J288,0)</f>
        <v>0</v>
      </c>
      <c r="BH288" s="145">
        <f>IF(N288="sníž. přenesená",J288,0)</f>
        <v>0</v>
      </c>
      <c r="BI288" s="145">
        <f>IF(N288="nulová",J288,0)</f>
        <v>0</v>
      </c>
      <c r="BJ288" s="16" t="s">
        <v>83</v>
      </c>
      <c r="BK288" s="145">
        <f>ROUND(I288*H288,2)</f>
        <v>0</v>
      </c>
      <c r="BL288" s="16" t="s">
        <v>209</v>
      </c>
      <c r="BM288" s="144" t="s">
        <v>469</v>
      </c>
    </row>
    <row r="289" spans="2:12" s="1" customFormat="1" ht="6.95" customHeight="1">
      <c r="B289" s="43"/>
      <c r="C289" s="44"/>
      <c r="D289" s="44"/>
      <c r="E289" s="44"/>
      <c r="F289" s="44"/>
      <c r="G289" s="44"/>
      <c r="H289" s="44"/>
      <c r="I289" s="44"/>
      <c r="J289" s="44"/>
      <c r="K289" s="44"/>
      <c r="L289" s="31"/>
    </row>
  </sheetData>
  <sheetProtection algorithmName="SHA-512" hashValue="iKcEtklPMjWlKuVu//bdzyaPJGfEPEOklxacHWn/gGG15unLhRLcIvDDROQs3aNrCyG54qggYJKqBnOvmYqGBA==" saltValue="bsx5f42adMua8BINITLUjmMuFUDSRQK6W4bO0FUVMwWqIWiRmw2hBcNLoLTAHWMp7LfH0sKPlFy2bGuU9CGnDQ==" spinCount="100000" sheet="1" objects="1" scenarios="1" formatColumns="0" formatRows="0" autoFilter="0"/>
  <autoFilter ref="C125:K288" xr:uid="{00000000-0009-0000-0000-000001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7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6" t="s">
        <v>88</v>
      </c>
    </row>
    <row r="3" spans="2:46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hidden="1" customHeight="1">
      <c r="B4" s="19"/>
      <c r="D4" s="20" t="s">
        <v>89</v>
      </c>
      <c r="L4" s="19"/>
      <c r="M4" s="87" t="s">
        <v>10</v>
      </c>
      <c r="AT4" s="16" t="s">
        <v>4</v>
      </c>
    </row>
    <row r="5" spans="2:46" ht="6.95" hidden="1" customHeight="1">
      <c r="B5" s="19"/>
      <c r="L5" s="19"/>
    </row>
    <row r="6" spans="2:46" ht="12" hidden="1" customHeight="1">
      <c r="B6" s="19"/>
      <c r="D6" s="26" t="s">
        <v>16</v>
      </c>
      <c r="L6" s="19"/>
    </row>
    <row r="7" spans="2:46" ht="16.5" hidden="1" customHeight="1">
      <c r="B7" s="19"/>
      <c r="E7" s="224" t="str">
        <f>'Rekapitulace stavby'!K6</f>
        <v>Oprava střechy ZŠ Máchova 1110 Bělá pod Bezdězem</v>
      </c>
      <c r="F7" s="225"/>
      <c r="G7" s="225"/>
      <c r="H7" s="225"/>
      <c r="L7" s="19"/>
    </row>
    <row r="8" spans="2:46" s="1" customFormat="1" ht="12" hidden="1" customHeight="1">
      <c r="B8" s="31"/>
      <c r="D8" s="26" t="s">
        <v>90</v>
      </c>
      <c r="L8" s="31"/>
    </row>
    <row r="9" spans="2:46" s="1" customFormat="1" ht="16.5" hidden="1" customHeight="1">
      <c r="B9" s="31"/>
      <c r="E9" s="205" t="s">
        <v>470</v>
      </c>
      <c r="F9" s="226"/>
      <c r="G9" s="226"/>
      <c r="H9" s="226"/>
      <c r="L9" s="31"/>
    </row>
    <row r="10" spans="2:46" s="1" customFormat="1" ht="11.25" hidden="1">
      <c r="B10" s="31"/>
      <c r="L10" s="31"/>
    </row>
    <row r="11" spans="2:46" s="1" customFormat="1" ht="12" hidden="1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hidden="1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11. 6. 2023</v>
      </c>
      <c r="L12" s="31"/>
    </row>
    <row r="13" spans="2:46" s="1" customFormat="1" ht="10.9" hidden="1" customHeight="1">
      <c r="B13" s="31"/>
      <c r="L13" s="31"/>
    </row>
    <row r="14" spans="2:46" s="1" customFormat="1" ht="12" hidden="1" customHeight="1">
      <c r="B14" s="31"/>
      <c r="D14" s="26" t="s">
        <v>24</v>
      </c>
      <c r="I14" s="26" t="s">
        <v>25</v>
      </c>
      <c r="J14" s="24" t="s">
        <v>1</v>
      </c>
      <c r="L14" s="31"/>
    </row>
    <row r="15" spans="2:46" s="1" customFormat="1" ht="18" hidden="1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5" hidden="1" customHeight="1">
      <c r="B16" s="31"/>
      <c r="L16" s="31"/>
    </row>
    <row r="17" spans="2:12" s="1" customFormat="1" ht="12" hidden="1" customHeight="1">
      <c r="B17" s="31"/>
      <c r="D17" s="26" t="s">
        <v>28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hidden="1" customHeight="1">
      <c r="B18" s="31"/>
      <c r="E18" s="227" t="str">
        <f>'Rekapitulace stavby'!E14</f>
        <v>Vyplň údaj</v>
      </c>
      <c r="F18" s="189"/>
      <c r="G18" s="189"/>
      <c r="H18" s="189"/>
      <c r="I18" s="26" t="s">
        <v>27</v>
      </c>
      <c r="J18" s="27" t="str">
        <f>'Rekapitulace stavby'!AN14</f>
        <v>Vyplň údaj</v>
      </c>
      <c r="L18" s="31"/>
    </row>
    <row r="19" spans="2:12" s="1" customFormat="1" ht="6.95" hidden="1" customHeight="1">
      <c r="B19" s="31"/>
      <c r="L19" s="31"/>
    </row>
    <row r="20" spans="2:12" s="1" customFormat="1" ht="12" hidden="1" customHeight="1">
      <c r="B20" s="31"/>
      <c r="D20" s="26" t="s">
        <v>30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hidden="1" customHeight="1">
      <c r="B21" s="31"/>
      <c r="E21" s="24" t="str">
        <f>IF('Rekapitulace stavby'!E17="","",'Rekapitulace stavby'!E17)</f>
        <v xml:space="preserve"> 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6.95" hidden="1" customHeight="1">
      <c r="B22" s="31"/>
      <c r="L22" s="31"/>
    </row>
    <row r="23" spans="2:12" s="1" customFormat="1" ht="12" hidden="1" customHeight="1">
      <c r="B23" s="31"/>
      <c r="D23" s="26" t="s">
        <v>33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hidden="1" customHeight="1">
      <c r="B24" s="31"/>
      <c r="E24" s="24" t="str">
        <f>IF('Rekapitulace stavby'!E20="","",'Rekapitulace stavby'!E20)</f>
        <v xml:space="preserve"> 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5" hidden="1" customHeight="1">
      <c r="B25" s="31"/>
      <c r="L25" s="31"/>
    </row>
    <row r="26" spans="2:12" s="1" customFormat="1" ht="12" hidden="1" customHeight="1">
      <c r="B26" s="31"/>
      <c r="D26" s="26" t="s">
        <v>34</v>
      </c>
      <c r="L26" s="31"/>
    </row>
    <row r="27" spans="2:12" s="7" customFormat="1" ht="16.5" hidden="1" customHeight="1">
      <c r="B27" s="88"/>
      <c r="E27" s="194" t="s">
        <v>1</v>
      </c>
      <c r="F27" s="194"/>
      <c r="G27" s="194"/>
      <c r="H27" s="194"/>
      <c r="L27" s="88"/>
    </row>
    <row r="28" spans="2:12" s="1" customFormat="1" ht="6.95" hidden="1" customHeight="1">
      <c r="B28" s="31"/>
      <c r="L28" s="31"/>
    </row>
    <row r="29" spans="2:12" s="1" customFormat="1" ht="6.95" hidden="1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hidden="1" customHeight="1">
      <c r="B30" s="31"/>
      <c r="D30" s="89" t="s">
        <v>35</v>
      </c>
      <c r="J30" s="65">
        <f>ROUND(J126, 2)</f>
        <v>0</v>
      </c>
      <c r="L30" s="31"/>
    </row>
    <row r="31" spans="2:12" s="1" customFormat="1" ht="6.95" hidden="1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hidden="1" customHeight="1">
      <c r="B32" s="31"/>
      <c r="F32" s="34" t="s">
        <v>37</v>
      </c>
      <c r="I32" s="34" t="s">
        <v>36</v>
      </c>
      <c r="J32" s="34" t="s">
        <v>38</v>
      </c>
      <c r="L32" s="31"/>
    </row>
    <row r="33" spans="2:12" s="1" customFormat="1" ht="14.45" hidden="1" customHeight="1">
      <c r="B33" s="31"/>
      <c r="D33" s="54" t="s">
        <v>39</v>
      </c>
      <c r="E33" s="26" t="s">
        <v>40</v>
      </c>
      <c r="F33" s="90">
        <f>ROUND((SUM(BE126:BE278)),  2)</f>
        <v>0</v>
      </c>
      <c r="I33" s="91">
        <v>0.21</v>
      </c>
      <c r="J33" s="90">
        <f>ROUND(((SUM(BE126:BE278))*I33),  2)</f>
        <v>0</v>
      </c>
      <c r="L33" s="31"/>
    </row>
    <row r="34" spans="2:12" s="1" customFormat="1" ht="14.45" hidden="1" customHeight="1">
      <c r="B34" s="31"/>
      <c r="E34" s="26" t="s">
        <v>41</v>
      </c>
      <c r="F34" s="90">
        <f>ROUND((SUM(BF126:BF278)),  2)</f>
        <v>0</v>
      </c>
      <c r="I34" s="91">
        <v>0.15</v>
      </c>
      <c r="J34" s="90">
        <f>ROUND(((SUM(BF126:BF278))*I34),  2)</f>
        <v>0</v>
      </c>
      <c r="L34" s="31"/>
    </row>
    <row r="35" spans="2:12" s="1" customFormat="1" ht="14.45" hidden="1" customHeight="1">
      <c r="B35" s="31"/>
      <c r="E35" s="26" t="s">
        <v>42</v>
      </c>
      <c r="F35" s="90">
        <f>ROUND((SUM(BG126:BG278)),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43</v>
      </c>
      <c r="F36" s="90">
        <f>ROUND((SUM(BH126:BH278)),  2)</f>
        <v>0</v>
      </c>
      <c r="I36" s="91">
        <v>0.15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44</v>
      </c>
      <c r="F37" s="90">
        <f>ROUND((SUM(BI126:BI278)),  2)</f>
        <v>0</v>
      </c>
      <c r="I37" s="91">
        <v>0</v>
      </c>
      <c r="J37" s="90">
        <f>0</f>
        <v>0</v>
      </c>
      <c r="L37" s="31"/>
    </row>
    <row r="38" spans="2:12" s="1" customFormat="1" ht="6.95" hidden="1" customHeight="1">
      <c r="B38" s="31"/>
      <c r="L38" s="31"/>
    </row>
    <row r="39" spans="2:12" s="1" customFormat="1" ht="25.35" hidden="1" customHeight="1">
      <c r="B39" s="31"/>
      <c r="C39" s="92"/>
      <c r="D39" s="93" t="s">
        <v>45</v>
      </c>
      <c r="E39" s="56"/>
      <c r="F39" s="56"/>
      <c r="G39" s="94" t="s">
        <v>46</v>
      </c>
      <c r="H39" s="95" t="s">
        <v>47</v>
      </c>
      <c r="I39" s="56"/>
      <c r="J39" s="96">
        <f>SUM(J30:J37)</f>
        <v>0</v>
      </c>
      <c r="K39" s="97"/>
      <c r="L39" s="31"/>
    </row>
    <row r="40" spans="2:12" s="1" customFormat="1" ht="14.45" hidden="1" customHeight="1">
      <c r="B40" s="31"/>
      <c r="L40" s="31"/>
    </row>
    <row r="41" spans="2:12" ht="14.45" hidden="1" customHeight="1">
      <c r="B41" s="19"/>
      <c r="L41" s="19"/>
    </row>
    <row r="42" spans="2:12" ht="14.45" hidden="1" customHeight="1">
      <c r="B42" s="19"/>
      <c r="L42" s="19"/>
    </row>
    <row r="43" spans="2:12" ht="14.45" hidden="1" customHeight="1">
      <c r="B43" s="19"/>
      <c r="L43" s="19"/>
    </row>
    <row r="44" spans="2:12" ht="14.45" hidden="1" customHeight="1">
      <c r="B44" s="19"/>
      <c r="L44" s="19"/>
    </row>
    <row r="45" spans="2:12" ht="14.45" hidden="1" customHeight="1">
      <c r="B45" s="19"/>
      <c r="L45" s="19"/>
    </row>
    <row r="46" spans="2:12" ht="14.45" hidden="1" customHeight="1">
      <c r="B46" s="19"/>
      <c r="L46" s="19"/>
    </row>
    <row r="47" spans="2:12" ht="14.45" hidden="1" customHeight="1">
      <c r="B47" s="19"/>
      <c r="L47" s="19"/>
    </row>
    <row r="48" spans="2:12" ht="14.45" hidden="1" customHeight="1">
      <c r="B48" s="19"/>
      <c r="L48" s="19"/>
    </row>
    <row r="49" spans="2:12" ht="14.45" hidden="1" customHeight="1">
      <c r="B49" s="19"/>
      <c r="L49" s="19"/>
    </row>
    <row r="50" spans="2:12" s="1" customFormat="1" ht="14.45" hidden="1" customHeight="1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1"/>
    </row>
    <row r="51" spans="2:12" ht="11.25" hidden="1">
      <c r="B51" s="19"/>
      <c r="L51" s="19"/>
    </row>
    <row r="52" spans="2:12" ht="11.25" hidden="1">
      <c r="B52" s="19"/>
      <c r="L52" s="19"/>
    </row>
    <row r="53" spans="2:12" ht="11.25" hidden="1">
      <c r="B53" s="19"/>
      <c r="L53" s="19"/>
    </row>
    <row r="54" spans="2:12" ht="11.25" hidden="1">
      <c r="B54" s="19"/>
      <c r="L54" s="19"/>
    </row>
    <row r="55" spans="2:12" ht="11.25" hidden="1">
      <c r="B55" s="19"/>
      <c r="L55" s="19"/>
    </row>
    <row r="56" spans="2:12" ht="11.25" hidden="1">
      <c r="B56" s="19"/>
      <c r="L56" s="19"/>
    </row>
    <row r="57" spans="2:12" ht="11.25" hidden="1">
      <c r="B57" s="19"/>
      <c r="L57" s="19"/>
    </row>
    <row r="58" spans="2:12" ht="11.25" hidden="1">
      <c r="B58" s="19"/>
      <c r="L58" s="19"/>
    </row>
    <row r="59" spans="2:12" ht="11.25" hidden="1">
      <c r="B59" s="19"/>
      <c r="L59" s="19"/>
    </row>
    <row r="60" spans="2:12" ht="11.25" hidden="1">
      <c r="B60" s="19"/>
      <c r="L60" s="19"/>
    </row>
    <row r="61" spans="2:12" s="1" customFormat="1" ht="12.75" hidden="1">
      <c r="B61" s="31"/>
      <c r="D61" s="42" t="s">
        <v>50</v>
      </c>
      <c r="E61" s="33"/>
      <c r="F61" s="98" t="s">
        <v>51</v>
      </c>
      <c r="G61" s="42" t="s">
        <v>50</v>
      </c>
      <c r="H61" s="33"/>
      <c r="I61" s="33"/>
      <c r="J61" s="99" t="s">
        <v>51</v>
      </c>
      <c r="K61" s="33"/>
      <c r="L61" s="31"/>
    </row>
    <row r="62" spans="2:12" ht="11.25" hidden="1">
      <c r="B62" s="19"/>
      <c r="L62" s="19"/>
    </row>
    <row r="63" spans="2:12" ht="11.25" hidden="1">
      <c r="B63" s="19"/>
      <c r="L63" s="19"/>
    </row>
    <row r="64" spans="2:12" ht="11.25" hidden="1">
      <c r="B64" s="19"/>
      <c r="L64" s="19"/>
    </row>
    <row r="65" spans="2:12" s="1" customFormat="1" ht="12.75" hidden="1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31"/>
    </row>
    <row r="66" spans="2:12" ht="11.25" hidden="1">
      <c r="B66" s="19"/>
      <c r="L66" s="19"/>
    </row>
    <row r="67" spans="2:12" ht="11.25" hidden="1">
      <c r="B67" s="19"/>
      <c r="L67" s="19"/>
    </row>
    <row r="68" spans="2:12" ht="11.25" hidden="1">
      <c r="B68" s="19"/>
      <c r="L68" s="19"/>
    </row>
    <row r="69" spans="2:12" ht="11.25" hidden="1">
      <c r="B69" s="19"/>
      <c r="L69" s="19"/>
    </row>
    <row r="70" spans="2:12" ht="11.25" hidden="1">
      <c r="B70" s="19"/>
      <c r="L70" s="19"/>
    </row>
    <row r="71" spans="2:12" ht="11.25" hidden="1">
      <c r="B71" s="19"/>
      <c r="L71" s="19"/>
    </row>
    <row r="72" spans="2:12" ht="11.25" hidden="1">
      <c r="B72" s="19"/>
      <c r="L72" s="19"/>
    </row>
    <row r="73" spans="2:12" ht="11.25" hidden="1">
      <c r="B73" s="19"/>
      <c r="L73" s="19"/>
    </row>
    <row r="74" spans="2:12" ht="11.25" hidden="1">
      <c r="B74" s="19"/>
      <c r="L74" s="19"/>
    </row>
    <row r="75" spans="2:12" ht="11.25" hidden="1">
      <c r="B75" s="19"/>
      <c r="L75" s="19"/>
    </row>
    <row r="76" spans="2:12" s="1" customFormat="1" ht="12.75" hidden="1">
      <c r="B76" s="31"/>
      <c r="D76" s="42" t="s">
        <v>50</v>
      </c>
      <c r="E76" s="33"/>
      <c r="F76" s="98" t="s">
        <v>51</v>
      </c>
      <c r="G76" s="42" t="s">
        <v>50</v>
      </c>
      <c r="H76" s="33"/>
      <c r="I76" s="33"/>
      <c r="J76" s="99" t="s">
        <v>51</v>
      </c>
      <c r="K76" s="33"/>
      <c r="L76" s="31"/>
    </row>
    <row r="77" spans="2:12" s="1" customFormat="1" ht="14.45" hidden="1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78" spans="2:12" ht="11.25" hidden="1"/>
    <row r="79" spans="2:12" ht="11.25" hidden="1"/>
    <row r="80" spans="2:12" ht="11.25" hidden="1"/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92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4" t="str">
        <f>E7</f>
        <v>Oprava střechy ZŠ Máchova 1110 Bělá pod Bezdězem</v>
      </c>
      <c r="F85" s="225"/>
      <c r="G85" s="225"/>
      <c r="H85" s="225"/>
      <c r="L85" s="31"/>
    </row>
    <row r="86" spans="2:47" s="1" customFormat="1" ht="12" customHeight="1">
      <c r="B86" s="31"/>
      <c r="C86" s="26" t="s">
        <v>90</v>
      </c>
      <c r="L86" s="31"/>
    </row>
    <row r="87" spans="2:47" s="1" customFormat="1" ht="16.5" customHeight="1">
      <c r="B87" s="31"/>
      <c r="E87" s="205" t="str">
        <f>E9</f>
        <v>SO02 - Střecha - tělocvična</v>
      </c>
      <c r="F87" s="226"/>
      <c r="G87" s="226"/>
      <c r="H87" s="226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Máchova 1110 Bělá pod Bezdězem</v>
      </c>
      <c r="I89" s="26" t="s">
        <v>22</v>
      </c>
      <c r="J89" s="51" t="str">
        <f>IF(J12="","",J12)</f>
        <v>11. 6. 2023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>Město Bělá pod Bezdězem</v>
      </c>
      <c r="I91" s="26" t="s">
        <v>30</v>
      </c>
      <c r="J91" s="29" t="str">
        <f>E21</f>
        <v xml:space="preserve"> </v>
      </c>
      <c r="L91" s="31"/>
    </row>
    <row r="92" spans="2:47" s="1" customFormat="1" ht="15.2" customHeight="1">
      <c r="B92" s="31"/>
      <c r="C92" s="26" t="s">
        <v>28</v>
      </c>
      <c r="F92" s="24" t="str">
        <f>IF(E18="","",E18)</f>
        <v>Vyplň údaj</v>
      </c>
      <c r="I92" s="26" t="s">
        <v>33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93</v>
      </c>
      <c r="D94" s="92"/>
      <c r="E94" s="92"/>
      <c r="F94" s="92"/>
      <c r="G94" s="92"/>
      <c r="H94" s="92"/>
      <c r="I94" s="92"/>
      <c r="J94" s="101" t="s">
        <v>94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95</v>
      </c>
      <c r="J96" s="65">
        <f>J126</f>
        <v>0</v>
      </c>
      <c r="L96" s="31"/>
      <c r="AU96" s="16" t="s">
        <v>96</v>
      </c>
    </row>
    <row r="97" spans="2:12" s="8" customFormat="1" ht="24.95" customHeight="1">
      <c r="B97" s="103"/>
      <c r="D97" s="104" t="s">
        <v>97</v>
      </c>
      <c r="E97" s="105"/>
      <c r="F97" s="105"/>
      <c r="G97" s="105"/>
      <c r="H97" s="105"/>
      <c r="I97" s="105"/>
      <c r="J97" s="106">
        <f>J127</f>
        <v>0</v>
      </c>
      <c r="L97" s="103"/>
    </row>
    <row r="98" spans="2:12" s="9" customFormat="1" ht="19.899999999999999" customHeight="1">
      <c r="B98" s="107"/>
      <c r="D98" s="108" t="s">
        <v>98</v>
      </c>
      <c r="E98" s="109"/>
      <c r="F98" s="109"/>
      <c r="G98" s="109"/>
      <c r="H98" s="109"/>
      <c r="I98" s="109"/>
      <c r="J98" s="110">
        <f>J128</f>
        <v>0</v>
      </c>
      <c r="L98" s="107"/>
    </row>
    <row r="99" spans="2:12" s="9" customFormat="1" ht="19.899999999999999" customHeight="1">
      <c r="B99" s="107"/>
      <c r="D99" s="108" t="s">
        <v>99</v>
      </c>
      <c r="E99" s="109"/>
      <c r="F99" s="109"/>
      <c r="G99" s="109"/>
      <c r="H99" s="109"/>
      <c r="I99" s="109"/>
      <c r="J99" s="110">
        <f>J142</f>
        <v>0</v>
      </c>
      <c r="L99" s="107"/>
    </row>
    <row r="100" spans="2:12" s="8" customFormat="1" ht="24.95" customHeight="1">
      <c r="B100" s="103"/>
      <c r="D100" s="104" t="s">
        <v>101</v>
      </c>
      <c r="E100" s="105"/>
      <c r="F100" s="105"/>
      <c r="G100" s="105"/>
      <c r="H100" s="105"/>
      <c r="I100" s="105"/>
      <c r="J100" s="106">
        <f>J149</f>
        <v>0</v>
      </c>
      <c r="L100" s="103"/>
    </row>
    <row r="101" spans="2:12" s="9" customFormat="1" ht="19.899999999999999" customHeight="1">
      <c r="B101" s="107"/>
      <c r="D101" s="108" t="s">
        <v>102</v>
      </c>
      <c r="E101" s="109"/>
      <c r="F101" s="109"/>
      <c r="G101" s="109"/>
      <c r="H101" s="109"/>
      <c r="I101" s="109"/>
      <c r="J101" s="110">
        <f>J150</f>
        <v>0</v>
      </c>
      <c r="L101" s="107"/>
    </row>
    <row r="102" spans="2:12" s="9" customFormat="1" ht="19.899999999999999" customHeight="1">
      <c r="B102" s="107"/>
      <c r="D102" s="108" t="s">
        <v>105</v>
      </c>
      <c r="E102" s="109"/>
      <c r="F102" s="109"/>
      <c r="G102" s="109"/>
      <c r="H102" s="109"/>
      <c r="I102" s="109"/>
      <c r="J102" s="110">
        <f>J199</f>
        <v>0</v>
      </c>
      <c r="L102" s="107"/>
    </row>
    <row r="103" spans="2:12" s="9" customFormat="1" ht="19.899999999999999" customHeight="1">
      <c r="B103" s="107"/>
      <c r="D103" s="108" t="s">
        <v>106</v>
      </c>
      <c r="E103" s="109"/>
      <c r="F103" s="109"/>
      <c r="G103" s="109"/>
      <c r="H103" s="109"/>
      <c r="I103" s="109"/>
      <c r="J103" s="110">
        <f>J225</f>
        <v>0</v>
      </c>
      <c r="L103" s="107"/>
    </row>
    <row r="104" spans="2:12" s="8" customFormat="1" ht="24.95" customHeight="1">
      <c r="B104" s="103"/>
      <c r="D104" s="104" t="s">
        <v>471</v>
      </c>
      <c r="E104" s="105"/>
      <c r="F104" s="105"/>
      <c r="G104" s="105"/>
      <c r="H104" s="105"/>
      <c r="I104" s="105"/>
      <c r="J104" s="106">
        <f>J270</f>
        <v>0</v>
      </c>
      <c r="L104" s="103"/>
    </row>
    <row r="105" spans="2:12" s="9" customFormat="1" ht="19.899999999999999" customHeight="1">
      <c r="B105" s="107"/>
      <c r="D105" s="108" t="s">
        <v>472</v>
      </c>
      <c r="E105" s="109"/>
      <c r="F105" s="109"/>
      <c r="G105" s="109"/>
      <c r="H105" s="109"/>
      <c r="I105" s="109"/>
      <c r="J105" s="110">
        <f>J271</f>
        <v>0</v>
      </c>
      <c r="L105" s="107"/>
    </row>
    <row r="106" spans="2:12" s="8" customFormat="1" ht="24.95" customHeight="1">
      <c r="B106" s="103"/>
      <c r="D106" s="104" t="s">
        <v>473</v>
      </c>
      <c r="E106" s="105"/>
      <c r="F106" s="105"/>
      <c r="G106" s="105"/>
      <c r="H106" s="105"/>
      <c r="I106" s="105"/>
      <c r="J106" s="106">
        <f>J275</f>
        <v>0</v>
      </c>
      <c r="L106" s="103"/>
    </row>
    <row r="107" spans="2:12" s="1" customFormat="1" ht="21.75" customHeight="1">
      <c r="B107" s="31"/>
      <c r="L107" s="31"/>
    </row>
    <row r="108" spans="2:12" s="1" customFormat="1" ht="6.95" customHeight="1"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31"/>
    </row>
    <row r="112" spans="2:12" s="1" customFormat="1" ht="6.95" customHeight="1"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31"/>
    </row>
    <row r="113" spans="2:63" s="1" customFormat="1" ht="24.95" customHeight="1">
      <c r="B113" s="31"/>
      <c r="C113" s="20" t="s">
        <v>107</v>
      </c>
      <c r="L113" s="31"/>
    </row>
    <row r="114" spans="2:63" s="1" customFormat="1" ht="6.95" customHeight="1">
      <c r="B114" s="31"/>
      <c r="L114" s="31"/>
    </row>
    <row r="115" spans="2:63" s="1" customFormat="1" ht="12" customHeight="1">
      <c r="B115" s="31"/>
      <c r="C115" s="26" t="s">
        <v>16</v>
      </c>
      <c r="L115" s="31"/>
    </row>
    <row r="116" spans="2:63" s="1" customFormat="1" ht="16.5" customHeight="1">
      <c r="B116" s="31"/>
      <c r="E116" s="224" t="str">
        <f>E7</f>
        <v>Oprava střechy ZŠ Máchova 1110 Bělá pod Bezdězem</v>
      </c>
      <c r="F116" s="225"/>
      <c r="G116" s="225"/>
      <c r="H116" s="225"/>
      <c r="L116" s="31"/>
    </row>
    <row r="117" spans="2:63" s="1" customFormat="1" ht="12" customHeight="1">
      <c r="B117" s="31"/>
      <c r="C117" s="26" t="s">
        <v>90</v>
      </c>
      <c r="L117" s="31"/>
    </row>
    <row r="118" spans="2:63" s="1" customFormat="1" ht="16.5" customHeight="1">
      <c r="B118" s="31"/>
      <c r="E118" s="205" t="str">
        <f>E9</f>
        <v>SO02 - Střecha - tělocvična</v>
      </c>
      <c r="F118" s="226"/>
      <c r="G118" s="226"/>
      <c r="H118" s="226"/>
      <c r="L118" s="31"/>
    </row>
    <row r="119" spans="2:63" s="1" customFormat="1" ht="6.95" customHeight="1">
      <c r="B119" s="31"/>
      <c r="L119" s="31"/>
    </row>
    <row r="120" spans="2:63" s="1" customFormat="1" ht="12" customHeight="1">
      <c r="B120" s="31"/>
      <c r="C120" s="26" t="s">
        <v>20</v>
      </c>
      <c r="F120" s="24" t="str">
        <f>F12</f>
        <v>Máchova 1110 Bělá pod Bezdězem</v>
      </c>
      <c r="I120" s="26" t="s">
        <v>22</v>
      </c>
      <c r="J120" s="51" t="str">
        <f>IF(J12="","",J12)</f>
        <v>11. 6. 2023</v>
      </c>
      <c r="L120" s="31"/>
    </row>
    <row r="121" spans="2:63" s="1" customFormat="1" ht="6.95" customHeight="1">
      <c r="B121" s="31"/>
      <c r="L121" s="31"/>
    </row>
    <row r="122" spans="2:63" s="1" customFormat="1" ht="15.2" customHeight="1">
      <c r="B122" s="31"/>
      <c r="C122" s="26" t="s">
        <v>24</v>
      </c>
      <c r="F122" s="24" t="str">
        <f>E15</f>
        <v>Město Bělá pod Bezdězem</v>
      </c>
      <c r="I122" s="26" t="s">
        <v>30</v>
      </c>
      <c r="J122" s="29" t="str">
        <f>E21</f>
        <v xml:space="preserve"> </v>
      </c>
      <c r="L122" s="31"/>
    </row>
    <row r="123" spans="2:63" s="1" customFormat="1" ht="15.2" customHeight="1">
      <c r="B123" s="31"/>
      <c r="C123" s="26" t="s">
        <v>28</v>
      </c>
      <c r="F123" s="24" t="str">
        <f>IF(E18="","",E18)</f>
        <v>Vyplň údaj</v>
      </c>
      <c r="I123" s="26" t="s">
        <v>33</v>
      </c>
      <c r="J123" s="29" t="str">
        <f>E24</f>
        <v xml:space="preserve"> </v>
      </c>
      <c r="L123" s="31"/>
    </row>
    <row r="124" spans="2:63" s="1" customFormat="1" ht="10.35" customHeight="1">
      <c r="B124" s="31"/>
      <c r="L124" s="31"/>
    </row>
    <row r="125" spans="2:63" s="10" customFormat="1" ht="29.25" customHeight="1">
      <c r="B125" s="111"/>
      <c r="C125" s="112" t="s">
        <v>108</v>
      </c>
      <c r="D125" s="113" t="s">
        <v>60</v>
      </c>
      <c r="E125" s="113" t="s">
        <v>56</v>
      </c>
      <c r="F125" s="113" t="s">
        <v>57</v>
      </c>
      <c r="G125" s="113" t="s">
        <v>109</v>
      </c>
      <c r="H125" s="113" t="s">
        <v>110</v>
      </c>
      <c r="I125" s="113" t="s">
        <v>111</v>
      </c>
      <c r="J125" s="114" t="s">
        <v>94</v>
      </c>
      <c r="K125" s="115" t="s">
        <v>112</v>
      </c>
      <c r="L125" s="111"/>
      <c r="M125" s="58" t="s">
        <v>1</v>
      </c>
      <c r="N125" s="59" t="s">
        <v>39</v>
      </c>
      <c r="O125" s="59" t="s">
        <v>113</v>
      </c>
      <c r="P125" s="59" t="s">
        <v>114</v>
      </c>
      <c r="Q125" s="59" t="s">
        <v>115</v>
      </c>
      <c r="R125" s="59" t="s">
        <v>116</v>
      </c>
      <c r="S125" s="59" t="s">
        <v>117</v>
      </c>
      <c r="T125" s="60" t="s">
        <v>118</v>
      </c>
    </row>
    <row r="126" spans="2:63" s="1" customFormat="1" ht="22.9" customHeight="1">
      <c r="B126" s="31"/>
      <c r="C126" s="63" t="s">
        <v>119</v>
      </c>
      <c r="J126" s="116">
        <f>BK126</f>
        <v>0</v>
      </c>
      <c r="L126" s="31"/>
      <c r="M126" s="61"/>
      <c r="N126" s="52"/>
      <c r="O126" s="52"/>
      <c r="P126" s="117">
        <f>P127+P149+P270+P275</f>
        <v>0</v>
      </c>
      <c r="Q126" s="52"/>
      <c r="R126" s="117">
        <f>R127+R149+R270+R275</f>
        <v>7.249518290000001</v>
      </c>
      <c r="S126" s="52"/>
      <c r="T126" s="118">
        <f>T127+T149+T270+T275</f>
        <v>7.4180278999999993</v>
      </c>
      <c r="AT126" s="16" t="s">
        <v>74</v>
      </c>
      <c r="AU126" s="16" t="s">
        <v>96</v>
      </c>
      <c r="BK126" s="119">
        <f>BK127+BK149+BK270+BK275</f>
        <v>0</v>
      </c>
    </row>
    <row r="127" spans="2:63" s="11" customFormat="1" ht="25.9" customHeight="1">
      <c r="B127" s="120"/>
      <c r="D127" s="121" t="s">
        <v>74</v>
      </c>
      <c r="E127" s="122" t="s">
        <v>120</v>
      </c>
      <c r="F127" s="122" t="s">
        <v>121</v>
      </c>
      <c r="I127" s="123"/>
      <c r="J127" s="124">
        <f>BK127</f>
        <v>0</v>
      </c>
      <c r="L127" s="120"/>
      <c r="M127" s="125"/>
      <c r="P127" s="126">
        <f>P128+P142</f>
        <v>0</v>
      </c>
      <c r="R127" s="126">
        <f>R128+R142</f>
        <v>0</v>
      </c>
      <c r="T127" s="127">
        <f>T128+T142</f>
        <v>2.4715999999999996</v>
      </c>
      <c r="AR127" s="121" t="s">
        <v>83</v>
      </c>
      <c r="AT127" s="128" t="s">
        <v>74</v>
      </c>
      <c r="AU127" s="128" t="s">
        <v>75</v>
      </c>
      <c r="AY127" s="121" t="s">
        <v>122</v>
      </c>
      <c r="BK127" s="129">
        <f>BK128+BK142</f>
        <v>0</v>
      </c>
    </row>
    <row r="128" spans="2:63" s="11" customFormat="1" ht="22.9" customHeight="1">
      <c r="B128" s="120"/>
      <c r="D128" s="121" t="s">
        <v>74</v>
      </c>
      <c r="E128" s="130" t="s">
        <v>123</v>
      </c>
      <c r="F128" s="130" t="s">
        <v>124</v>
      </c>
      <c r="I128" s="123"/>
      <c r="J128" s="131">
        <f>BK128</f>
        <v>0</v>
      </c>
      <c r="L128" s="120"/>
      <c r="M128" s="125"/>
      <c r="P128" s="126">
        <f>SUM(P129:P141)</f>
        <v>0</v>
      </c>
      <c r="R128" s="126">
        <f>SUM(R129:R141)</f>
        <v>0</v>
      </c>
      <c r="T128" s="127">
        <f>SUM(T129:T141)</f>
        <v>2.4715999999999996</v>
      </c>
      <c r="AR128" s="121" t="s">
        <v>83</v>
      </c>
      <c r="AT128" s="128" t="s">
        <v>74</v>
      </c>
      <c r="AU128" s="128" t="s">
        <v>83</v>
      </c>
      <c r="AY128" s="121" t="s">
        <v>122</v>
      </c>
      <c r="BK128" s="129">
        <f>SUM(BK129:BK141)</f>
        <v>0</v>
      </c>
    </row>
    <row r="129" spans="2:65" s="1" customFormat="1" ht="33" customHeight="1">
      <c r="B129" s="31"/>
      <c r="C129" s="132" t="s">
        <v>83</v>
      </c>
      <c r="D129" s="132" t="s">
        <v>125</v>
      </c>
      <c r="E129" s="133" t="s">
        <v>126</v>
      </c>
      <c r="F129" s="134" t="s">
        <v>127</v>
      </c>
      <c r="G129" s="135" t="s">
        <v>128</v>
      </c>
      <c r="H129" s="136">
        <v>560</v>
      </c>
      <c r="I129" s="137"/>
      <c r="J129" s="138">
        <f>ROUND(I129*H129,2)</f>
        <v>0</v>
      </c>
      <c r="K129" s="139"/>
      <c r="L129" s="31"/>
      <c r="M129" s="140" t="s">
        <v>1</v>
      </c>
      <c r="N129" s="141" t="s">
        <v>40</v>
      </c>
      <c r="P129" s="142">
        <f>O129*H129</f>
        <v>0</v>
      </c>
      <c r="Q129" s="142">
        <v>0</v>
      </c>
      <c r="R129" s="142">
        <f>Q129*H129</f>
        <v>0</v>
      </c>
      <c r="S129" s="142">
        <v>0</v>
      </c>
      <c r="T129" s="143">
        <f>S129*H129</f>
        <v>0</v>
      </c>
      <c r="AR129" s="144" t="s">
        <v>129</v>
      </c>
      <c r="AT129" s="144" t="s">
        <v>125</v>
      </c>
      <c r="AU129" s="144" t="s">
        <v>85</v>
      </c>
      <c r="AY129" s="16" t="s">
        <v>122</v>
      </c>
      <c r="BE129" s="145">
        <f>IF(N129="základní",J129,0)</f>
        <v>0</v>
      </c>
      <c r="BF129" s="145">
        <f>IF(N129="snížená",J129,0)</f>
        <v>0</v>
      </c>
      <c r="BG129" s="145">
        <f>IF(N129="zákl. přenesená",J129,0)</f>
        <v>0</v>
      </c>
      <c r="BH129" s="145">
        <f>IF(N129="sníž. přenesená",J129,0)</f>
        <v>0</v>
      </c>
      <c r="BI129" s="145">
        <f>IF(N129="nulová",J129,0)</f>
        <v>0</v>
      </c>
      <c r="BJ129" s="16" t="s">
        <v>83</v>
      </c>
      <c r="BK129" s="145">
        <f>ROUND(I129*H129,2)</f>
        <v>0</v>
      </c>
      <c r="BL129" s="16" t="s">
        <v>129</v>
      </c>
      <c r="BM129" s="144" t="s">
        <v>474</v>
      </c>
    </row>
    <row r="130" spans="2:65" s="12" customFormat="1" ht="11.25">
      <c r="B130" s="146"/>
      <c r="D130" s="147" t="s">
        <v>131</v>
      </c>
      <c r="E130" s="148" t="s">
        <v>1</v>
      </c>
      <c r="F130" s="149" t="s">
        <v>475</v>
      </c>
      <c r="H130" s="150">
        <v>512</v>
      </c>
      <c r="I130" s="151"/>
      <c r="L130" s="146"/>
      <c r="M130" s="152"/>
      <c r="T130" s="153"/>
      <c r="AT130" s="148" t="s">
        <v>131</v>
      </c>
      <c r="AU130" s="148" t="s">
        <v>85</v>
      </c>
      <c r="AV130" s="12" t="s">
        <v>85</v>
      </c>
      <c r="AW130" s="12" t="s">
        <v>32</v>
      </c>
      <c r="AX130" s="12" t="s">
        <v>75</v>
      </c>
      <c r="AY130" s="148" t="s">
        <v>122</v>
      </c>
    </row>
    <row r="131" spans="2:65" s="12" customFormat="1" ht="11.25">
      <c r="B131" s="146"/>
      <c r="D131" s="147" t="s">
        <v>131</v>
      </c>
      <c r="E131" s="148" t="s">
        <v>1</v>
      </c>
      <c r="F131" s="149" t="s">
        <v>476</v>
      </c>
      <c r="H131" s="150">
        <v>48</v>
      </c>
      <c r="I131" s="151"/>
      <c r="L131" s="146"/>
      <c r="M131" s="152"/>
      <c r="T131" s="153"/>
      <c r="AT131" s="148" t="s">
        <v>131</v>
      </c>
      <c r="AU131" s="148" t="s">
        <v>85</v>
      </c>
      <c r="AV131" s="12" t="s">
        <v>85</v>
      </c>
      <c r="AW131" s="12" t="s">
        <v>32</v>
      </c>
      <c r="AX131" s="12" t="s">
        <v>75</v>
      </c>
      <c r="AY131" s="148" t="s">
        <v>122</v>
      </c>
    </row>
    <row r="132" spans="2:65" s="14" customFormat="1" ht="11.25">
      <c r="B132" s="160"/>
      <c r="D132" s="147" t="s">
        <v>131</v>
      </c>
      <c r="E132" s="161" t="s">
        <v>1</v>
      </c>
      <c r="F132" s="162" t="s">
        <v>162</v>
      </c>
      <c r="H132" s="163">
        <v>560</v>
      </c>
      <c r="I132" s="164"/>
      <c r="L132" s="160"/>
      <c r="M132" s="165"/>
      <c r="T132" s="166"/>
      <c r="AT132" s="161" t="s">
        <v>131</v>
      </c>
      <c r="AU132" s="161" t="s">
        <v>85</v>
      </c>
      <c r="AV132" s="14" t="s">
        <v>129</v>
      </c>
      <c r="AW132" s="14" t="s">
        <v>32</v>
      </c>
      <c r="AX132" s="14" t="s">
        <v>83</v>
      </c>
      <c r="AY132" s="161" t="s">
        <v>122</v>
      </c>
    </row>
    <row r="133" spans="2:65" s="1" customFormat="1" ht="33" customHeight="1">
      <c r="B133" s="31"/>
      <c r="C133" s="132" t="s">
        <v>85</v>
      </c>
      <c r="D133" s="132" t="s">
        <v>125</v>
      </c>
      <c r="E133" s="133" t="s">
        <v>133</v>
      </c>
      <c r="F133" s="134" t="s">
        <v>134</v>
      </c>
      <c r="G133" s="135" t="s">
        <v>128</v>
      </c>
      <c r="H133" s="136">
        <v>16800</v>
      </c>
      <c r="I133" s="137"/>
      <c r="J133" s="138">
        <f>ROUND(I133*H133,2)</f>
        <v>0</v>
      </c>
      <c r="K133" s="139"/>
      <c r="L133" s="31"/>
      <c r="M133" s="140" t="s">
        <v>1</v>
      </c>
      <c r="N133" s="141" t="s">
        <v>40</v>
      </c>
      <c r="P133" s="142">
        <f>O133*H133</f>
        <v>0</v>
      </c>
      <c r="Q133" s="142">
        <v>0</v>
      </c>
      <c r="R133" s="142">
        <f>Q133*H133</f>
        <v>0</v>
      </c>
      <c r="S133" s="142">
        <v>0</v>
      </c>
      <c r="T133" s="143">
        <f>S133*H133</f>
        <v>0</v>
      </c>
      <c r="AR133" s="144" t="s">
        <v>129</v>
      </c>
      <c r="AT133" s="144" t="s">
        <v>125</v>
      </c>
      <c r="AU133" s="144" t="s">
        <v>85</v>
      </c>
      <c r="AY133" s="16" t="s">
        <v>122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6" t="s">
        <v>83</v>
      </c>
      <c r="BK133" s="145">
        <f>ROUND(I133*H133,2)</f>
        <v>0</v>
      </c>
      <c r="BL133" s="16" t="s">
        <v>129</v>
      </c>
      <c r="BM133" s="144" t="s">
        <v>477</v>
      </c>
    </row>
    <row r="134" spans="2:65" s="12" customFormat="1" ht="11.25">
      <c r="B134" s="146"/>
      <c r="D134" s="147" t="s">
        <v>131</v>
      </c>
      <c r="E134" s="148" t="s">
        <v>1</v>
      </c>
      <c r="F134" s="149" t="s">
        <v>478</v>
      </c>
      <c r="H134" s="150">
        <v>16800</v>
      </c>
      <c r="I134" s="151"/>
      <c r="L134" s="146"/>
      <c r="M134" s="152"/>
      <c r="T134" s="153"/>
      <c r="AT134" s="148" t="s">
        <v>131</v>
      </c>
      <c r="AU134" s="148" t="s">
        <v>85</v>
      </c>
      <c r="AV134" s="12" t="s">
        <v>85</v>
      </c>
      <c r="AW134" s="12" t="s">
        <v>32</v>
      </c>
      <c r="AX134" s="12" t="s">
        <v>83</v>
      </c>
      <c r="AY134" s="148" t="s">
        <v>122</v>
      </c>
    </row>
    <row r="135" spans="2:65" s="1" customFormat="1" ht="33" customHeight="1">
      <c r="B135" s="31"/>
      <c r="C135" s="132" t="s">
        <v>137</v>
      </c>
      <c r="D135" s="132" t="s">
        <v>125</v>
      </c>
      <c r="E135" s="133" t="s">
        <v>138</v>
      </c>
      <c r="F135" s="134" t="s">
        <v>139</v>
      </c>
      <c r="G135" s="135" t="s">
        <v>128</v>
      </c>
      <c r="H135" s="136">
        <v>560</v>
      </c>
      <c r="I135" s="137"/>
      <c r="J135" s="138">
        <f>ROUND(I135*H135,2)</f>
        <v>0</v>
      </c>
      <c r="K135" s="139"/>
      <c r="L135" s="31"/>
      <c r="M135" s="140" t="s">
        <v>1</v>
      </c>
      <c r="N135" s="141" t="s">
        <v>40</v>
      </c>
      <c r="P135" s="142">
        <f>O135*H135</f>
        <v>0</v>
      </c>
      <c r="Q135" s="142">
        <v>0</v>
      </c>
      <c r="R135" s="142">
        <f>Q135*H135</f>
        <v>0</v>
      </c>
      <c r="S135" s="142">
        <v>0</v>
      </c>
      <c r="T135" s="143">
        <f>S135*H135</f>
        <v>0</v>
      </c>
      <c r="AR135" s="144" t="s">
        <v>129</v>
      </c>
      <c r="AT135" s="144" t="s">
        <v>125</v>
      </c>
      <c r="AU135" s="144" t="s">
        <v>85</v>
      </c>
      <c r="AY135" s="16" t="s">
        <v>122</v>
      </c>
      <c r="BE135" s="145">
        <f>IF(N135="základní",J135,0)</f>
        <v>0</v>
      </c>
      <c r="BF135" s="145">
        <f>IF(N135="snížená",J135,0)</f>
        <v>0</v>
      </c>
      <c r="BG135" s="145">
        <f>IF(N135="zákl. přenesená",J135,0)</f>
        <v>0</v>
      </c>
      <c r="BH135" s="145">
        <f>IF(N135="sníž. přenesená",J135,0)</f>
        <v>0</v>
      </c>
      <c r="BI135" s="145">
        <f>IF(N135="nulová",J135,0)</f>
        <v>0</v>
      </c>
      <c r="BJ135" s="16" t="s">
        <v>83</v>
      </c>
      <c r="BK135" s="145">
        <f>ROUND(I135*H135,2)</f>
        <v>0</v>
      </c>
      <c r="BL135" s="16" t="s">
        <v>129</v>
      </c>
      <c r="BM135" s="144" t="s">
        <v>479</v>
      </c>
    </row>
    <row r="136" spans="2:65" s="1" customFormat="1" ht="24.2" customHeight="1">
      <c r="B136" s="31"/>
      <c r="C136" s="132" t="s">
        <v>129</v>
      </c>
      <c r="D136" s="132" t="s">
        <v>125</v>
      </c>
      <c r="E136" s="133" t="s">
        <v>480</v>
      </c>
      <c r="F136" s="134" t="s">
        <v>481</v>
      </c>
      <c r="G136" s="135" t="s">
        <v>170</v>
      </c>
      <c r="H136" s="136">
        <v>0.59299999999999997</v>
      </c>
      <c r="I136" s="137"/>
      <c r="J136" s="138">
        <f>ROUND(I136*H136,2)</f>
        <v>0</v>
      </c>
      <c r="K136" s="139"/>
      <c r="L136" s="31"/>
      <c r="M136" s="140" t="s">
        <v>1</v>
      </c>
      <c r="N136" s="141" t="s">
        <v>40</v>
      </c>
      <c r="P136" s="142">
        <f>O136*H136</f>
        <v>0</v>
      </c>
      <c r="Q136" s="142">
        <v>0</v>
      </c>
      <c r="R136" s="142">
        <f>Q136*H136</f>
        <v>0</v>
      </c>
      <c r="S136" s="142">
        <v>2.2000000000000002</v>
      </c>
      <c r="T136" s="143">
        <f>S136*H136</f>
        <v>1.3046</v>
      </c>
      <c r="AR136" s="144" t="s">
        <v>129</v>
      </c>
      <c r="AT136" s="144" t="s">
        <v>125</v>
      </c>
      <c r="AU136" s="144" t="s">
        <v>85</v>
      </c>
      <c r="AY136" s="16" t="s">
        <v>122</v>
      </c>
      <c r="BE136" s="145">
        <f>IF(N136="základní",J136,0)</f>
        <v>0</v>
      </c>
      <c r="BF136" s="145">
        <f>IF(N136="snížená",J136,0)</f>
        <v>0</v>
      </c>
      <c r="BG136" s="145">
        <f>IF(N136="zákl. přenesená",J136,0)</f>
        <v>0</v>
      </c>
      <c r="BH136" s="145">
        <f>IF(N136="sníž. přenesená",J136,0)</f>
        <v>0</v>
      </c>
      <c r="BI136" s="145">
        <f>IF(N136="nulová",J136,0)</f>
        <v>0</v>
      </c>
      <c r="BJ136" s="16" t="s">
        <v>83</v>
      </c>
      <c r="BK136" s="145">
        <f>ROUND(I136*H136,2)</f>
        <v>0</v>
      </c>
      <c r="BL136" s="16" t="s">
        <v>129</v>
      </c>
      <c r="BM136" s="144" t="s">
        <v>482</v>
      </c>
    </row>
    <row r="137" spans="2:65" s="13" customFormat="1" ht="11.25">
      <c r="B137" s="154"/>
      <c r="D137" s="147" t="s">
        <v>131</v>
      </c>
      <c r="E137" s="155" t="s">
        <v>1</v>
      </c>
      <c r="F137" s="156" t="s">
        <v>483</v>
      </c>
      <c r="H137" s="155" t="s">
        <v>1</v>
      </c>
      <c r="I137" s="157"/>
      <c r="L137" s="154"/>
      <c r="M137" s="158"/>
      <c r="T137" s="159"/>
      <c r="AT137" s="155" t="s">
        <v>131</v>
      </c>
      <c r="AU137" s="155" t="s">
        <v>85</v>
      </c>
      <c r="AV137" s="13" t="s">
        <v>83</v>
      </c>
      <c r="AW137" s="13" t="s">
        <v>32</v>
      </c>
      <c r="AX137" s="13" t="s">
        <v>75</v>
      </c>
      <c r="AY137" s="155" t="s">
        <v>122</v>
      </c>
    </row>
    <row r="138" spans="2:65" s="12" customFormat="1" ht="11.25">
      <c r="B138" s="146"/>
      <c r="D138" s="147" t="s">
        <v>131</v>
      </c>
      <c r="E138" s="148" t="s">
        <v>1</v>
      </c>
      <c r="F138" s="149" t="s">
        <v>484</v>
      </c>
      <c r="H138" s="150">
        <v>0.59299999999999997</v>
      </c>
      <c r="I138" s="151"/>
      <c r="L138" s="146"/>
      <c r="M138" s="152"/>
      <c r="T138" s="153"/>
      <c r="AT138" s="148" t="s">
        <v>131</v>
      </c>
      <c r="AU138" s="148" t="s">
        <v>85</v>
      </c>
      <c r="AV138" s="12" t="s">
        <v>85</v>
      </c>
      <c r="AW138" s="12" t="s">
        <v>32</v>
      </c>
      <c r="AX138" s="12" t="s">
        <v>83</v>
      </c>
      <c r="AY138" s="148" t="s">
        <v>122</v>
      </c>
    </row>
    <row r="139" spans="2:65" s="1" customFormat="1" ht="24.2" customHeight="1">
      <c r="B139" s="31"/>
      <c r="C139" s="132" t="s">
        <v>145</v>
      </c>
      <c r="D139" s="132" t="s">
        <v>125</v>
      </c>
      <c r="E139" s="133" t="s">
        <v>485</v>
      </c>
      <c r="F139" s="134" t="s">
        <v>486</v>
      </c>
      <c r="G139" s="135" t="s">
        <v>143</v>
      </c>
      <c r="H139" s="136">
        <v>77.8</v>
      </c>
      <c r="I139" s="137"/>
      <c r="J139" s="138">
        <f>ROUND(I139*H139,2)</f>
        <v>0</v>
      </c>
      <c r="K139" s="139"/>
      <c r="L139" s="31"/>
      <c r="M139" s="140" t="s">
        <v>1</v>
      </c>
      <c r="N139" s="141" t="s">
        <v>40</v>
      </c>
      <c r="P139" s="142">
        <f>O139*H139</f>
        <v>0</v>
      </c>
      <c r="Q139" s="142">
        <v>0</v>
      </c>
      <c r="R139" s="142">
        <f>Q139*H139</f>
        <v>0</v>
      </c>
      <c r="S139" s="142">
        <v>1.4999999999999999E-2</v>
      </c>
      <c r="T139" s="143">
        <f>S139*H139</f>
        <v>1.1669999999999998</v>
      </c>
      <c r="AR139" s="144" t="s">
        <v>129</v>
      </c>
      <c r="AT139" s="144" t="s">
        <v>125</v>
      </c>
      <c r="AU139" s="144" t="s">
        <v>85</v>
      </c>
      <c r="AY139" s="16" t="s">
        <v>122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6" t="s">
        <v>83</v>
      </c>
      <c r="BK139" s="145">
        <f>ROUND(I139*H139,2)</f>
        <v>0</v>
      </c>
      <c r="BL139" s="16" t="s">
        <v>129</v>
      </c>
      <c r="BM139" s="144" t="s">
        <v>487</v>
      </c>
    </row>
    <row r="140" spans="2:65" s="13" customFormat="1" ht="22.5">
      <c r="B140" s="154"/>
      <c r="D140" s="147" t="s">
        <v>131</v>
      </c>
      <c r="E140" s="155" t="s">
        <v>1</v>
      </c>
      <c r="F140" s="156" t="s">
        <v>488</v>
      </c>
      <c r="H140" s="155" t="s">
        <v>1</v>
      </c>
      <c r="I140" s="157"/>
      <c r="L140" s="154"/>
      <c r="M140" s="158"/>
      <c r="T140" s="159"/>
      <c r="AT140" s="155" t="s">
        <v>131</v>
      </c>
      <c r="AU140" s="155" t="s">
        <v>85</v>
      </c>
      <c r="AV140" s="13" t="s">
        <v>83</v>
      </c>
      <c r="AW140" s="13" t="s">
        <v>32</v>
      </c>
      <c r="AX140" s="13" t="s">
        <v>75</v>
      </c>
      <c r="AY140" s="155" t="s">
        <v>122</v>
      </c>
    </row>
    <row r="141" spans="2:65" s="12" customFormat="1" ht="11.25">
      <c r="B141" s="146"/>
      <c r="D141" s="147" t="s">
        <v>131</v>
      </c>
      <c r="E141" s="148" t="s">
        <v>1</v>
      </c>
      <c r="F141" s="149" t="s">
        <v>489</v>
      </c>
      <c r="H141" s="150">
        <v>77.8</v>
      </c>
      <c r="I141" s="151"/>
      <c r="L141" s="146"/>
      <c r="M141" s="152"/>
      <c r="T141" s="153"/>
      <c r="AT141" s="148" t="s">
        <v>131</v>
      </c>
      <c r="AU141" s="148" t="s">
        <v>85</v>
      </c>
      <c r="AV141" s="12" t="s">
        <v>85</v>
      </c>
      <c r="AW141" s="12" t="s">
        <v>32</v>
      </c>
      <c r="AX141" s="12" t="s">
        <v>83</v>
      </c>
      <c r="AY141" s="148" t="s">
        <v>122</v>
      </c>
    </row>
    <row r="142" spans="2:65" s="11" customFormat="1" ht="22.9" customHeight="1">
      <c r="B142" s="120"/>
      <c r="D142" s="121" t="s">
        <v>74</v>
      </c>
      <c r="E142" s="130" t="s">
        <v>176</v>
      </c>
      <c r="F142" s="130" t="s">
        <v>177</v>
      </c>
      <c r="I142" s="123"/>
      <c r="J142" s="131">
        <f>BK142</f>
        <v>0</v>
      </c>
      <c r="L142" s="120"/>
      <c r="M142" s="125"/>
      <c r="P142" s="126">
        <f>SUM(P143:P148)</f>
        <v>0</v>
      </c>
      <c r="R142" s="126">
        <f>SUM(R143:R148)</f>
        <v>0</v>
      </c>
      <c r="T142" s="127">
        <f>SUM(T143:T148)</f>
        <v>0</v>
      </c>
      <c r="AR142" s="121" t="s">
        <v>83</v>
      </c>
      <c r="AT142" s="128" t="s">
        <v>74</v>
      </c>
      <c r="AU142" s="128" t="s">
        <v>83</v>
      </c>
      <c r="AY142" s="121" t="s">
        <v>122</v>
      </c>
      <c r="BK142" s="129">
        <f>SUM(BK143:BK148)</f>
        <v>0</v>
      </c>
    </row>
    <row r="143" spans="2:65" s="1" customFormat="1" ht="33" customHeight="1">
      <c r="B143" s="31"/>
      <c r="C143" s="132" t="s">
        <v>150</v>
      </c>
      <c r="D143" s="132" t="s">
        <v>125</v>
      </c>
      <c r="E143" s="133" t="s">
        <v>490</v>
      </c>
      <c r="F143" s="134" t="s">
        <v>491</v>
      </c>
      <c r="G143" s="135" t="s">
        <v>181</v>
      </c>
      <c r="H143" s="136">
        <v>6.968</v>
      </c>
      <c r="I143" s="137"/>
      <c r="J143" s="138">
        <f>ROUND(I143*H143,2)</f>
        <v>0</v>
      </c>
      <c r="K143" s="139"/>
      <c r="L143" s="31"/>
      <c r="M143" s="140" t="s">
        <v>1</v>
      </c>
      <c r="N143" s="141" t="s">
        <v>40</v>
      </c>
      <c r="P143" s="142">
        <f>O143*H143</f>
        <v>0</v>
      </c>
      <c r="Q143" s="142">
        <v>0</v>
      </c>
      <c r="R143" s="142">
        <f>Q143*H143</f>
        <v>0</v>
      </c>
      <c r="S143" s="142">
        <v>0</v>
      </c>
      <c r="T143" s="143">
        <f>S143*H143</f>
        <v>0</v>
      </c>
      <c r="AR143" s="144" t="s">
        <v>129</v>
      </c>
      <c r="AT143" s="144" t="s">
        <v>125</v>
      </c>
      <c r="AU143" s="144" t="s">
        <v>85</v>
      </c>
      <c r="AY143" s="16" t="s">
        <v>122</v>
      </c>
      <c r="BE143" s="145">
        <f>IF(N143="základní",J143,0)</f>
        <v>0</v>
      </c>
      <c r="BF143" s="145">
        <f>IF(N143="snížená",J143,0)</f>
        <v>0</v>
      </c>
      <c r="BG143" s="145">
        <f>IF(N143="zákl. přenesená",J143,0)</f>
        <v>0</v>
      </c>
      <c r="BH143" s="145">
        <f>IF(N143="sníž. přenesená",J143,0)</f>
        <v>0</v>
      </c>
      <c r="BI143" s="145">
        <f>IF(N143="nulová",J143,0)</f>
        <v>0</v>
      </c>
      <c r="BJ143" s="16" t="s">
        <v>83</v>
      </c>
      <c r="BK143" s="145">
        <f>ROUND(I143*H143,2)</f>
        <v>0</v>
      </c>
      <c r="BL143" s="16" t="s">
        <v>129</v>
      </c>
      <c r="BM143" s="144" t="s">
        <v>492</v>
      </c>
    </row>
    <row r="144" spans="2:65" s="1" customFormat="1" ht="24.2" customHeight="1">
      <c r="B144" s="31"/>
      <c r="C144" s="132" t="s">
        <v>154</v>
      </c>
      <c r="D144" s="132" t="s">
        <v>125</v>
      </c>
      <c r="E144" s="133" t="s">
        <v>184</v>
      </c>
      <c r="F144" s="134" t="s">
        <v>185</v>
      </c>
      <c r="G144" s="135" t="s">
        <v>181</v>
      </c>
      <c r="H144" s="136">
        <v>6.968</v>
      </c>
      <c r="I144" s="137"/>
      <c r="J144" s="138">
        <f>ROUND(I144*H144,2)</f>
        <v>0</v>
      </c>
      <c r="K144" s="139"/>
      <c r="L144" s="31"/>
      <c r="M144" s="140" t="s">
        <v>1</v>
      </c>
      <c r="N144" s="141" t="s">
        <v>40</v>
      </c>
      <c r="P144" s="142">
        <f>O144*H144</f>
        <v>0</v>
      </c>
      <c r="Q144" s="142">
        <v>0</v>
      </c>
      <c r="R144" s="142">
        <f>Q144*H144</f>
        <v>0</v>
      </c>
      <c r="S144" s="142">
        <v>0</v>
      </c>
      <c r="T144" s="143">
        <f>S144*H144</f>
        <v>0</v>
      </c>
      <c r="AR144" s="144" t="s">
        <v>129</v>
      </c>
      <c r="AT144" s="144" t="s">
        <v>125</v>
      </c>
      <c r="AU144" s="144" t="s">
        <v>85</v>
      </c>
      <c r="AY144" s="16" t="s">
        <v>122</v>
      </c>
      <c r="BE144" s="145">
        <f>IF(N144="základní",J144,0)</f>
        <v>0</v>
      </c>
      <c r="BF144" s="145">
        <f>IF(N144="snížená",J144,0)</f>
        <v>0</v>
      </c>
      <c r="BG144" s="145">
        <f>IF(N144="zákl. přenesená",J144,0)</f>
        <v>0</v>
      </c>
      <c r="BH144" s="145">
        <f>IF(N144="sníž. přenesená",J144,0)</f>
        <v>0</v>
      </c>
      <c r="BI144" s="145">
        <f>IF(N144="nulová",J144,0)</f>
        <v>0</v>
      </c>
      <c r="BJ144" s="16" t="s">
        <v>83</v>
      </c>
      <c r="BK144" s="145">
        <f>ROUND(I144*H144,2)</f>
        <v>0</v>
      </c>
      <c r="BL144" s="16" t="s">
        <v>129</v>
      </c>
      <c r="BM144" s="144" t="s">
        <v>493</v>
      </c>
    </row>
    <row r="145" spans="2:65" s="1" customFormat="1" ht="24.2" customHeight="1">
      <c r="B145" s="31"/>
      <c r="C145" s="132" t="s">
        <v>163</v>
      </c>
      <c r="D145" s="132" t="s">
        <v>125</v>
      </c>
      <c r="E145" s="133" t="s">
        <v>188</v>
      </c>
      <c r="F145" s="134" t="s">
        <v>189</v>
      </c>
      <c r="G145" s="135" t="s">
        <v>181</v>
      </c>
      <c r="H145" s="136">
        <v>418.08</v>
      </c>
      <c r="I145" s="137"/>
      <c r="J145" s="138">
        <f>ROUND(I145*H145,2)</f>
        <v>0</v>
      </c>
      <c r="K145" s="139"/>
      <c r="L145" s="31"/>
      <c r="M145" s="140" t="s">
        <v>1</v>
      </c>
      <c r="N145" s="141" t="s">
        <v>40</v>
      </c>
      <c r="P145" s="142">
        <f>O145*H145</f>
        <v>0</v>
      </c>
      <c r="Q145" s="142">
        <v>0</v>
      </c>
      <c r="R145" s="142">
        <f>Q145*H145</f>
        <v>0</v>
      </c>
      <c r="S145" s="142">
        <v>0</v>
      </c>
      <c r="T145" s="143">
        <f>S145*H145</f>
        <v>0</v>
      </c>
      <c r="AR145" s="144" t="s">
        <v>129</v>
      </c>
      <c r="AT145" s="144" t="s">
        <v>125</v>
      </c>
      <c r="AU145" s="144" t="s">
        <v>85</v>
      </c>
      <c r="AY145" s="16" t="s">
        <v>122</v>
      </c>
      <c r="BE145" s="145">
        <f>IF(N145="základní",J145,0)</f>
        <v>0</v>
      </c>
      <c r="BF145" s="145">
        <f>IF(N145="snížená",J145,0)</f>
        <v>0</v>
      </c>
      <c r="BG145" s="145">
        <f>IF(N145="zákl. přenesená",J145,0)</f>
        <v>0</v>
      </c>
      <c r="BH145" s="145">
        <f>IF(N145="sníž. přenesená",J145,0)</f>
        <v>0</v>
      </c>
      <c r="BI145" s="145">
        <f>IF(N145="nulová",J145,0)</f>
        <v>0</v>
      </c>
      <c r="BJ145" s="16" t="s">
        <v>83</v>
      </c>
      <c r="BK145" s="145">
        <f>ROUND(I145*H145,2)</f>
        <v>0</v>
      </c>
      <c r="BL145" s="16" t="s">
        <v>129</v>
      </c>
      <c r="BM145" s="144" t="s">
        <v>494</v>
      </c>
    </row>
    <row r="146" spans="2:65" s="12" customFormat="1" ht="11.25">
      <c r="B146" s="146"/>
      <c r="D146" s="147" t="s">
        <v>131</v>
      </c>
      <c r="E146" s="148" t="s">
        <v>1</v>
      </c>
      <c r="F146" s="149" t="s">
        <v>495</v>
      </c>
      <c r="H146" s="150">
        <v>418.08</v>
      </c>
      <c r="I146" s="151"/>
      <c r="L146" s="146"/>
      <c r="M146" s="152"/>
      <c r="T146" s="153"/>
      <c r="AT146" s="148" t="s">
        <v>131</v>
      </c>
      <c r="AU146" s="148" t="s">
        <v>85</v>
      </c>
      <c r="AV146" s="12" t="s">
        <v>85</v>
      </c>
      <c r="AW146" s="12" t="s">
        <v>32</v>
      </c>
      <c r="AX146" s="12" t="s">
        <v>83</v>
      </c>
      <c r="AY146" s="148" t="s">
        <v>122</v>
      </c>
    </row>
    <row r="147" spans="2:65" s="1" customFormat="1" ht="33" customHeight="1">
      <c r="B147" s="31"/>
      <c r="C147" s="132" t="s">
        <v>123</v>
      </c>
      <c r="D147" s="132" t="s">
        <v>125</v>
      </c>
      <c r="E147" s="133" t="s">
        <v>193</v>
      </c>
      <c r="F147" s="134" t="s">
        <v>194</v>
      </c>
      <c r="G147" s="135" t="s">
        <v>181</v>
      </c>
      <c r="H147" s="136">
        <v>3.35</v>
      </c>
      <c r="I147" s="137"/>
      <c r="J147" s="138">
        <f>ROUND(I147*H147,2)</f>
        <v>0</v>
      </c>
      <c r="K147" s="139"/>
      <c r="L147" s="31"/>
      <c r="M147" s="140" t="s">
        <v>1</v>
      </c>
      <c r="N147" s="141" t="s">
        <v>40</v>
      </c>
      <c r="P147" s="142">
        <f>O147*H147</f>
        <v>0</v>
      </c>
      <c r="Q147" s="142">
        <v>0</v>
      </c>
      <c r="R147" s="142">
        <f>Q147*H147</f>
        <v>0</v>
      </c>
      <c r="S147" s="142">
        <v>0</v>
      </c>
      <c r="T147" s="143">
        <f>S147*H147</f>
        <v>0</v>
      </c>
      <c r="AR147" s="144" t="s">
        <v>129</v>
      </c>
      <c r="AT147" s="144" t="s">
        <v>125</v>
      </c>
      <c r="AU147" s="144" t="s">
        <v>85</v>
      </c>
      <c r="AY147" s="16" t="s">
        <v>122</v>
      </c>
      <c r="BE147" s="145">
        <f>IF(N147="základní",J147,0)</f>
        <v>0</v>
      </c>
      <c r="BF147" s="145">
        <f>IF(N147="snížená",J147,0)</f>
        <v>0</v>
      </c>
      <c r="BG147" s="145">
        <f>IF(N147="zákl. přenesená",J147,0)</f>
        <v>0</v>
      </c>
      <c r="BH147" s="145">
        <f>IF(N147="sníž. přenesená",J147,0)</f>
        <v>0</v>
      </c>
      <c r="BI147" s="145">
        <f>IF(N147="nulová",J147,0)</f>
        <v>0</v>
      </c>
      <c r="BJ147" s="16" t="s">
        <v>83</v>
      </c>
      <c r="BK147" s="145">
        <f>ROUND(I147*H147,2)</f>
        <v>0</v>
      </c>
      <c r="BL147" s="16" t="s">
        <v>129</v>
      </c>
      <c r="BM147" s="144" t="s">
        <v>496</v>
      </c>
    </row>
    <row r="148" spans="2:65" s="1" customFormat="1" ht="33" customHeight="1">
      <c r="B148" s="31"/>
      <c r="C148" s="132" t="s">
        <v>178</v>
      </c>
      <c r="D148" s="132" t="s">
        <v>125</v>
      </c>
      <c r="E148" s="133" t="s">
        <v>197</v>
      </c>
      <c r="F148" s="134" t="s">
        <v>198</v>
      </c>
      <c r="G148" s="135" t="s">
        <v>181</v>
      </c>
      <c r="H148" s="136">
        <v>3.6179999999999999</v>
      </c>
      <c r="I148" s="137"/>
      <c r="J148" s="138">
        <f>ROUND(I148*H148,2)</f>
        <v>0</v>
      </c>
      <c r="K148" s="139"/>
      <c r="L148" s="31"/>
      <c r="M148" s="140" t="s">
        <v>1</v>
      </c>
      <c r="N148" s="141" t="s">
        <v>40</v>
      </c>
      <c r="P148" s="142">
        <f>O148*H148</f>
        <v>0</v>
      </c>
      <c r="Q148" s="142">
        <v>0</v>
      </c>
      <c r="R148" s="142">
        <f>Q148*H148</f>
        <v>0</v>
      </c>
      <c r="S148" s="142">
        <v>0</v>
      </c>
      <c r="T148" s="143">
        <f>S148*H148</f>
        <v>0</v>
      </c>
      <c r="AR148" s="144" t="s">
        <v>129</v>
      </c>
      <c r="AT148" s="144" t="s">
        <v>125</v>
      </c>
      <c r="AU148" s="144" t="s">
        <v>85</v>
      </c>
      <c r="AY148" s="16" t="s">
        <v>122</v>
      </c>
      <c r="BE148" s="145">
        <f>IF(N148="základní",J148,0)</f>
        <v>0</v>
      </c>
      <c r="BF148" s="145">
        <f>IF(N148="snížená",J148,0)</f>
        <v>0</v>
      </c>
      <c r="BG148" s="145">
        <f>IF(N148="zákl. přenesená",J148,0)</f>
        <v>0</v>
      </c>
      <c r="BH148" s="145">
        <f>IF(N148="sníž. přenesená",J148,0)</f>
        <v>0</v>
      </c>
      <c r="BI148" s="145">
        <f>IF(N148="nulová",J148,0)</f>
        <v>0</v>
      </c>
      <c r="BJ148" s="16" t="s">
        <v>83</v>
      </c>
      <c r="BK148" s="145">
        <f>ROUND(I148*H148,2)</f>
        <v>0</v>
      </c>
      <c r="BL148" s="16" t="s">
        <v>129</v>
      </c>
      <c r="BM148" s="144" t="s">
        <v>497</v>
      </c>
    </row>
    <row r="149" spans="2:65" s="11" customFormat="1" ht="25.9" customHeight="1">
      <c r="B149" s="120"/>
      <c r="D149" s="121" t="s">
        <v>74</v>
      </c>
      <c r="E149" s="122" t="s">
        <v>205</v>
      </c>
      <c r="F149" s="122" t="s">
        <v>206</v>
      </c>
      <c r="I149" s="123"/>
      <c r="J149" s="124">
        <f>BK149</f>
        <v>0</v>
      </c>
      <c r="L149" s="120"/>
      <c r="M149" s="125"/>
      <c r="P149" s="126">
        <f>P150+P199+P225</f>
        <v>0</v>
      </c>
      <c r="R149" s="126">
        <f>R150+R199+R225</f>
        <v>7.249518290000001</v>
      </c>
      <c r="T149" s="127">
        <f>T150+T199+T225</f>
        <v>4.9464278999999998</v>
      </c>
      <c r="AR149" s="121" t="s">
        <v>85</v>
      </c>
      <c r="AT149" s="128" t="s">
        <v>74</v>
      </c>
      <c r="AU149" s="128" t="s">
        <v>75</v>
      </c>
      <c r="AY149" s="121" t="s">
        <v>122</v>
      </c>
      <c r="BK149" s="129">
        <f>BK150+BK199+BK225</f>
        <v>0</v>
      </c>
    </row>
    <row r="150" spans="2:65" s="11" customFormat="1" ht="22.9" customHeight="1">
      <c r="B150" s="120"/>
      <c r="D150" s="121" t="s">
        <v>74</v>
      </c>
      <c r="E150" s="130" t="s">
        <v>207</v>
      </c>
      <c r="F150" s="130" t="s">
        <v>208</v>
      </c>
      <c r="I150" s="123"/>
      <c r="J150" s="131">
        <f>BK150</f>
        <v>0</v>
      </c>
      <c r="L150" s="120"/>
      <c r="M150" s="125"/>
      <c r="P150" s="126">
        <f>SUM(P151:P198)</f>
        <v>0</v>
      </c>
      <c r="R150" s="126">
        <f>SUM(R151:R198)</f>
        <v>3.3472942000000008</v>
      </c>
      <c r="T150" s="127">
        <f>SUM(T151:T198)</f>
        <v>3.6181199999999998</v>
      </c>
      <c r="AR150" s="121" t="s">
        <v>85</v>
      </c>
      <c r="AT150" s="128" t="s">
        <v>74</v>
      </c>
      <c r="AU150" s="128" t="s">
        <v>83</v>
      </c>
      <c r="AY150" s="121" t="s">
        <v>122</v>
      </c>
      <c r="BK150" s="129">
        <f>SUM(BK151:BK198)</f>
        <v>0</v>
      </c>
    </row>
    <row r="151" spans="2:65" s="1" customFormat="1" ht="24.2" customHeight="1">
      <c r="B151" s="31"/>
      <c r="C151" s="132" t="s">
        <v>183</v>
      </c>
      <c r="D151" s="132" t="s">
        <v>125</v>
      </c>
      <c r="E151" s="133" t="s">
        <v>210</v>
      </c>
      <c r="F151" s="134" t="s">
        <v>211</v>
      </c>
      <c r="G151" s="135" t="s">
        <v>128</v>
      </c>
      <c r="H151" s="136">
        <v>99.573999999999998</v>
      </c>
      <c r="I151" s="137"/>
      <c r="J151" s="138">
        <f>ROUND(I151*H151,2)</f>
        <v>0</v>
      </c>
      <c r="K151" s="139"/>
      <c r="L151" s="31"/>
      <c r="M151" s="140" t="s">
        <v>1</v>
      </c>
      <c r="N151" s="141" t="s">
        <v>40</v>
      </c>
      <c r="P151" s="142">
        <f>O151*H151</f>
        <v>0</v>
      </c>
      <c r="Q151" s="142">
        <v>0</v>
      </c>
      <c r="R151" s="142">
        <f>Q151*H151</f>
        <v>0</v>
      </c>
      <c r="S151" s="142">
        <v>0</v>
      </c>
      <c r="T151" s="143">
        <f>S151*H151</f>
        <v>0</v>
      </c>
      <c r="AR151" s="144" t="s">
        <v>209</v>
      </c>
      <c r="AT151" s="144" t="s">
        <v>125</v>
      </c>
      <c r="AU151" s="144" t="s">
        <v>85</v>
      </c>
      <c r="AY151" s="16" t="s">
        <v>122</v>
      </c>
      <c r="BE151" s="145">
        <f>IF(N151="základní",J151,0)</f>
        <v>0</v>
      </c>
      <c r="BF151" s="145">
        <f>IF(N151="snížená",J151,0)</f>
        <v>0</v>
      </c>
      <c r="BG151" s="145">
        <f>IF(N151="zákl. přenesená",J151,0)</f>
        <v>0</v>
      </c>
      <c r="BH151" s="145">
        <f>IF(N151="sníž. přenesená",J151,0)</f>
        <v>0</v>
      </c>
      <c r="BI151" s="145">
        <f>IF(N151="nulová",J151,0)</f>
        <v>0</v>
      </c>
      <c r="BJ151" s="16" t="s">
        <v>83</v>
      </c>
      <c r="BK151" s="145">
        <f>ROUND(I151*H151,2)</f>
        <v>0</v>
      </c>
      <c r="BL151" s="16" t="s">
        <v>209</v>
      </c>
      <c r="BM151" s="144" t="s">
        <v>498</v>
      </c>
    </row>
    <row r="152" spans="2:65" s="13" customFormat="1" ht="11.25">
      <c r="B152" s="154"/>
      <c r="D152" s="147" t="s">
        <v>131</v>
      </c>
      <c r="E152" s="155" t="s">
        <v>1</v>
      </c>
      <c r="F152" s="156" t="s">
        <v>213</v>
      </c>
      <c r="H152" s="155" t="s">
        <v>1</v>
      </c>
      <c r="I152" s="157"/>
      <c r="L152" s="154"/>
      <c r="M152" s="158"/>
      <c r="T152" s="159"/>
      <c r="AT152" s="155" t="s">
        <v>131</v>
      </c>
      <c r="AU152" s="155" t="s">
        <v>85</v>
      </c>
      <c r="AV152" s="13" t="s">
        <v>83</v>
      </c>
      <c r="AW152" s="13" t="s">
        <v>32</v>
      </c>
      <c r="AX152" s="13" t="s">
        <v>75</v>
      </c>
      <c r="AY152" s="155" t="s">
        <v>122</v>
      </c>
    </row>
    <row r="153" spans="2:65" s="12" customFormat="1" ht="11.25">
      <c r="B153" s="146"/>
      <c r="D153" s="147" t="s">
        <v>131</v>
      </c>
      <c r="E153" s="148" t="s">
        <v>1</v>
      </c>
      <c r="F153" s="149" t="s">
        <v>499</v>
      </c>
      <c r="H153" s="150">
        <v>9.92</v>
      </c>
      <c r="I153" s="151"/>
      <c r="L153" s="146"/>
      <c r="M153" s="152"/>
      <c r="T153" s="153"/>
      <c r="AT153" s="148" t="s">
        <v>131</v>
      </c>
      <c r="AU153" s="148" t="s">
        <v>85</v>
      </c>
      <c r="AV153" s="12" t="s">
        <v>85</v>
      </c>
      <c r="AW153" s="12" t="s">
        <v>32</v>
      </c>
      <c r="AX153" s="12" t="s">
        <v>75</v>
      </c>
      <c r="AY153" s="148" t="s">
        <v>122</v>
      </c>
    </row>
    <row r="154" spans="2:65" s="13" customFormat="1" ht="11.25">
      <c r="B154" s="154"/>
      <c r="D154" s="147" t="s">
        <v>131</v>
      </c>
      <c r="E154" s="155" t="s">
        <v>1</v>
      </c>
      <c r="F154" s="156" t="s">
        <v>500</v>
      </c>
      <c r="H154" s="155" t="s">
        <v>1</v>
      </c>
      <c r="I154" s="157"/>
      <c r="L154" s="154"/>
      <c r="M154" s="158"/>
      <c r="T154" s="159"/>
      <c r="AT154" s="155" t="s">
        <v>131</v>
      </c>
      <c r="AU154" s="155" t="s">
        <v>85</v>
      </c>
      <c r="AV154" s="13" t="s">
        <v>83</v>
      </c>
      <c r="AW154" s="13" t="s">
        <v>32</v>
      </c>
      <c r="AX154" s="13" t="s">
        <v>75</v>
      </c>
      <c r="AY154" s="155" t="s">
        <v>122</v>
      </c>
    </row>
    <row r="155" spans="2:65" s="12" customFormat="1" ht="11.25">
      <c r="B155" s="146"/>
      <c r="D155" s="147" t="s">
        <v>131</v>
      </c>
      <c r="E155" s="148" t="s">
        <v>1</v>
      </c>
      <c r="F155" s="149" t="s">
        <v>501</v>
      </c>
      <c r="H155" s="150">
        <v>14.676</v>
      </c>
      <c r="I155" s="151"/>
      <c r="L155" s="146"/>
      <c r="M155" s="152"/>
      <c r="T155" s="153"/>
      <c r="AT155" s="148" t="s">
        <v>131</v>
      </c>
      <c r="AU155" s="148" t="s">
        <v>85</v>
      </c>
      <c r="AV155" s="12" t="s">
        <v>85</v>
      </c>
      <c r="AW155" s="12" t="s">
        <v>32</v>
      </c>
      <c r="AX155" s="12" t="s">
        <v>75</v>
      </c>
      <c r="AY155" s="148" t="s">
        <v>122</v>
      </c>
    </row>
    <row r="156" spans="2:65" s="13" customFormat="1" ht="11.25">
      <c r="B156" s="154"/>
      <c r="D156" s="147" t="s">
        <v>131</v>
      </c>
      <c r="E156" s="155" t="s">
        <v>1</v>
      </c>
      <c r="F156" s="156" t="s">
        <v>502</v>
      </c>
      <c r="H156" s="155" t="s">
        <v>1</v>
      </c>
      <c r="I156" s="157"/>
      <c r="L156" s="154"/>
      <c r="M156" s="158"/>
      <c r="T156" s="159"/>
      <c r="AT156" s="155" t="s">
        <v>131</v>
      </c>
      <c r="AU156" s="155" t="s">
        <v>85</v>
      </c>
      <c r="AV156" s="13" t="s">
        <v>83</v>
      </c>
      <c r="AW156" s="13" t="s">
        <v>32</v>
      </c>
      <c r="AX156" s="13" t="s">
        <v>75</v>
      </c>
      <c r="AY156" s="155" t="s">
        <v>122</v>
      </c>
    </row>
    <row r="157" spans="2:65" s="12" customFormat="1" ht="11.25">
      <c r="B157" s="146"/>
      <c r="D157" s="147" t="s">
        <v>131</v>
      </c>
      <c r="E157" s="148" t="s">
        <v>1</v>
      </c>
      <c r="F157" s="149" t="s">
        <v>501</v>
      </c>
      <c r="H157" s="150">
        <v>14.676</v>
      </c>
      <c r="I157" s="151"/>
      <c r="L157" s="146"/>
      <c r="M157" s="152"/>
      <c r="T157" s="153"/>
      <c r="AT157" s="148" t="s">
        <v>131</v>
      </c>
      <c r="AU157" s="148" t="s">
        <v>85</v>
      </c>
      <c r="AV157" s="12" t="s">
        <v>85</v>
      </c>
      <c r="AW157" s="12" t="s">
        <v>32</v>
      </c>
      <c r="AX157" s="12" t="s">
        <v>75</v>
      </c>
      <c r="AY157" s="148" t="s">
        <v>122</v>
      </c>
    </row>
    <row r="158" spans="2:65" s="13" customFormat="1" ht="11.25">
      <c r="B158" s="154"/>
      <c r="D158" s="147" t="s">
        <v>131</v>
      </c>
      <c r="E158" s="155" t="s">
        <v>1</v>
      </c>
      <c r="F158" s="156" t="s">
        <v>219</v>
      </c>
      <c r="H158" s="155" t="s">
        <v>1</v>
      </c>
      <c r="I158" s="157"/>
      <c r="L158" s="154"/>
      <c r="M158" s="158"/>
      <c r="T158" s="159"/>
      <c r="AT158" s="155" t="s">
        <v>131</v>
      </c>
      <c r="AU158" s="155" t="s">
        <v>85</v>
      </c>
      <c r="AV158" s="13" t="s">
        <v>83</v>
      </c>
      <c r="AW158" s="13" t="s">
        <v>32</v>
      </c>
      <c r="AX158" s="13" t="s">
        <v>75</v>
      </c>
      <c r="AY158" s="155" t="s">
        <v>122</v>
      </c>
    </row>
    <row r="159" spans="2:65" s="12" customFormat="1" ht="11.25">
      <c r="B159" s="146"/>
      <c r="D159" s="147" t="s">
        <v>131</v>
      </c>
      <c r="E159" s="148" t="s">
        <v>1</v>
      </c>
      <c r="F159" s="149" t="s">
        <v>503</v>
      </c>
      <c r="H159" s="150">
        <v>60.302</v>
      </c>
      <c r="I159" s="151"/>
      <c r="L159" s="146"/>
      <c r="M159" s="152"/>
      <c r="T159" s="153"/>
      <c r="AT159" s="148" t="s">
        <v>131</v>
      </c>
      <c r="AU159" s="148" t="s">
        <v>85</v>
      </c>
      <c r="AV159" s="12" t="s">
        <v>85</v>
      </c>
      <c r="AW159" s="12" t="s">
        <v>32</v>
      </c>
      <c r="AX159" s="12" t="s">
        <v>75</v>
      </c>
      <c r="AY159" s="148" t="s">
        <v>122</v>
      </c>
    </row>
    <row r="160" spans="2:65" s="14" customFormat="1" ht="11.25">
      <c r="B160" s="160"/>
      <c r="D160" s="147" t="s">
        <v>131</v>
      </c>
      <c r="E160" s="161" t="s">
        <v>1</v>
      </c>
      <c r="F160" s="162" t="s">
        <v>162</v>
      </c>
      <c r="H160" s="163">
        <v>99.573999999999998</v>
      </c>
      <c r="I160" s="164"/>
      <c r="L160" s="160"/>
      <c r="M160" s="165"/>
      <c r="T160" s="166"/>
      <c r="AT160" s="161" t="s">
        <v>131</v>
      </c>
      <c r="AU160" s="161" t="s">
        <v>85</v>
      </c>
      <c r="AV160" s="14" t="s">
        <v>129</v>
      </c>
      <c r="AW160" s="14" t="s">
        <v>32</v>
      </c>
      <c r="AX160" s="14" t="s">
        <v>83</v>
      </c>
      <c r="AY160" s="161" t="s">
        <v>122</v>
      </c>
    </row>
    <row r="161" spans="2:65" s="1" customFormat="1" ht="49.15" customHeight="1">
      <c r="B161" s="31"/>
      <c r="C161" s="167" t="s">
        <v>187</v>
      </c>
      <c r="D161" s="167" t="s">
        <v>222</v>
      </c>
      <c r="E161" s="168" t="s">
        <v>223</v>
      </c>
      <c r="F161" s="169" t="s">
        <v>224</v>
      </c>
      <c r="G161" s="170" t="s">
        <v>128</v>
      </c>
      <c r="H161" s="171">
        <v>119.489</v>
      </c>
      <c r="I161" s="172"/>
      <c r="J161" s="173">
        <f>ROUND(I161*H161,2)</f>
        <v>0</v>
      </c>
      <c r="K161" s="174"/>
      <c r="L161" s="175"/>
      <c r="M161" s="176" t="s">
        <v>1</v>
      </c>
      <c r="N161" s="177" t="s">
        <v>40</v>
      </c>
      <c r="P161" s="142">
        <f>O161*H161</f>
        <v>0</v>
      </c>
      <c r="Q161" s="142">
        <v>5.3E-3</v>
      </c>
      <c r="R161" s="142">
        <f>Q161*H161</f>
        <v>0.63329170000000001</v>
      </c>
      <c r="S161" s="142">
        <v>0</v>
      </c>
      <c r="T161" s="143">
        <f>S161*H161</f>
        <v>0</v>
      </c>
      <c r="AR161" s="144" t="s">
        <v>225</v>
      </c>
      <c r="AT161" s="144" t="s">
        <v>222</v>
      </c>
      <c r="AU161" s="144" t="s">
        <v>85</v>
      </c>
      <c r="AY161" s="16" t="s">
        <v>122</v>
      </c>
      <c r="BE161" s="145">
        <f>IF(N161="základní",J161,0)</f>
        <v>0</v>
      </c>
      <c r="BF161" s="145">
        <f>IF(N161="snížená",J161,0)</f>
        <v>0</v>
      </c>
      <c r="BG161" s="145">
        <f>IF(N161="zákl. přenesená",J161,0)</f>
        <v>0</v>
      </c>
      <c r="BH161" s="145">
        <f>IF(N161="sníž. přenesená",J161,0)</f>
        <v>0</v>
      </c>
      <c r="BI161" s="145">
        <f>IF(N161="nulová",J161,0)</f>
        <v>0</v>
      </c>
      <c r="BJ161" s="16" t="s">
        <v>83</v>
      </c>
      <c r="BK161" s="145">
        <f>ROUND(I161*H161,2)</f>
        <v>0</v>
      </c>
      <c r="BL161" s="16" t="s">
        <v>209</v>
      </c>
      <c r="BM161" s="144" t="s">
        <v>504</v>
      </c>
    </row>
    <row r="162" spans="2:65" s="12" customFormat="1" ht="11.25">
      <c r="B162" s="146"/>
      <c r="D162" s="147" t="s">
        <v>131</v>
      </c>
      <c r="F162" s="149" t="s">
        <v>505</v>
      </c>
      <c r="H162" s="150">
        <v>119.489</v>
      </c>
      <c r="I162" s="151"/>
      <c r="L162" s="146"/>
      <c r="M162" s="152"/>
      <c r="T162" s="153"/>
      <c r="AT162" s="148" t="s">
        <v>131</v>
      </c>
      <c r="AU162" s="148" t="s">
        <v>85</v>
      </c>
      <c r="AV162" s="12" t="s">
        <v>85</v>
      </c>
      <c r="AW162" s="12" t="s">
        <v>4</v>
      </c>
      <c r="AX162" s="12" t="s">
        <v>83</v>
      </c>
      <c r="AY162" s="148" t="s">
        <v>122</v>
      </c>
    </row>
    <row r="163" spans="2:65" s="1" customFormat="1" ht="24.2" customHeight="1">
      <c r="B163" s="31"/>
      <c r="C163" s="132" t="s">
        <v>192</v>
      </c>
      <c r="D163" s="132" t="s">
        <v>125</v>
      </c>
      <c r="E163" s="133" t="s">
        <v>229</v>
      </c>
      <c r="F163" s="134" t="s">
        <v>230</v>
      </c>
      <c r="G163" s="135" t="s">
        <v>128</v>
      </c>
      <c r="H163" s="136">
        <v>99.573999999999998</v>
      </c>
      <c r="I163" s="137"/>
      <c r="J163" s="138">
        <f>ROUND(I163*H163,2)</f>
        <v>0</v>
      </c>
      <c r="K163" s="139"/>
      <c r="L163" s="31"/>
      <c r="M163" s="140" t="s">
        <v>1</v>
      </c>
      <c r="N163" s="141" t="s">
        <v>40</v>
      </c>
      <c r="P163" s="142">
        <f>O163*H163</f>
        <v>0</v>
      </c>
      <c r="Q163" s="142">
        <v>0</v>
      </c>
      <c r="R163" s="142">
        <f>Q163*H163</f>
        <v>0</v>
      </c>
      <c r="S163" s="142">
        <v>0</v>
      </c>
      <c r="T163" s="143">
        <f>S163*H163</f>
        <v>0</v>
      </c>
      <c r="AR163" s="144" t="s">
        <v>209</v>
      </c>
      <c r="AT163" s="144" t="s">
        <v>125</v>
      </c>
      <c r="AU163" s="144" t="s">
        <v>85</v>
      </c>
      <c r="AY163" s="16" t="s">
        <v>122</v>
      </c>
      <c r="BE163" s="145">
        <f>IF(N163="základní",J163,0)</f>
        <v>0</v>
      </c>
      <c r="BF163" s="145">
        <f>IF(N163="snížená",J163,0)</f>
        <v>0</v>
      </c>
      <c r="BG163" s="145">
        <f>IF(N163="zákl. přenesená",J163,0)</f>
        <v>0</v>
      </c>
      <c r="BH163" s="145">
        <f>IF(N163="sníž. přenesená",J163,0)</f>
        <v>0</v>
      </c>
      <c r="BI163" s="145">
        <f>IF(N163="nulová",J163,0)</f>
        <v>0</v>
      </c>
      <c r="BJ163" s="16" t="s">
        <v>83</v>
      </c>
      <c r="BK163" s="145">
        <f>ROUND(I163*H163,2)</f>
        <v>0</v>
      </c>
      <c r="BL163" s="16" t="s">
        <v>209</v>
      </c>
      <c r="BM163" s="144" t="s">
        <v>506</v>
      </c>
    </row>
    <row r="164" spans="2:65" s="13" customFormat="1" ht="11.25">
      <c r="B164" s="154"/>
      <c r="D164" s="147" t="s">
        <v>131</v>
      </c>
      <c r="E164" s="155" t="s">
        <v>1</v>
      </c>
      <c r="F164" s="156" t="s">
        <v>213</v>
      </c>
      <c r="H164" s="155" t="s">
        <v>1</v>
      </c>
      <c r="I164" s="157"/>
      <c r="L164" s="154"/>
      <c r="M164" s="158"/>
      <c r="T164" s="159"/>
      <c r="AT164" s="155" t="s">
        <v>131</v>
      </c>
      <c r="AU164" s="155" t="s">
        <v>85</v>
      </c>
      <c r="AV164" s="13" t="s">
        <v>83</v>
      </c>
      <c r="AW164" s="13" t="s">
        <v>32</v>
      </c>
      <c r="AX164" s="13" t="s">
        <v>75</v>
      </c>
      <c r="AY164" s="155" t="s">
        <v>122</v>
      </c>
    </row>
    <row r="165" spans="2:65" s="12" customFormat="1" ht="11.25">
      <c r="B165" s="146"/>
      <c r="D165" s="147" t="s">
        <v>131</v>
      </c>
      <c r="E165" s="148" t="s">
        <v>1</v>
      </c>
      <c r="F165" s="149" t="s">
        <v>499</v>
      </c>
      <c r="H165" s="150">
        <v>9.92</v>
      </c>
      <c r="I165" s="151"/>
      <c r="L165" s="146"/>
      <c r="M165" s="152"/>
      <c r="T165" s="153"/>
      <c r="AT165" s="148" t="s">
        <v>131</v>
      </c>
      <c r="AU165" s="148" t="s">
        <v>85</v>
      </c>
      <c r="AV165" s="12" t="s">
        <v>85</v>
      </c>
      <c r="AW165" s="12" t="s">
        <v>32</v>
      </c>
      <c r="AX165" s="12" t="s">
        <v>75</v>
      </c>
      <c r="AY165" s="148" t="s">
        <v>122</v>
      </c>
    </row>
    <row r="166" spans="2:65" s="13" customFormat="1" ht="11.25">
      <c r="B166" s="154"/>
      <c r="D166" s="147" t="s">
        <v>131</v>
      </c>
      <c r="E166" s="155" t="s">
        <v>1</v>
      </c>
      <c r="F166" s="156" t="s">
        <v>500</v>
      </c>
      <c r="H166" s="155" t="s">
        <v>1</v>
      </c>
      <c r="I166" s="157"/>
      <c r="L166" s="154"/>
      <c r="M166" s="158"/>
      <c r="T166" s="159"/>
      <c r="AT166" s="155" t="s">
        <v>131</v>
      </c>
      <c r="AU166" s="155" t="s">
        <v>85</v>
      </c>
      <c r="AV166" s="13" t="s">
        <v>83</v>
      </c>
      <c r="AW166" s="13" t="s">
        <v>32</v>
      </c>
      <c r="AX166" s="13" t="s">
        <v>75</v>
      </c>
      <c r="AY166" s="155" t="s">
        <v>122</v>
      </c>
    </row>
    <row r="167" spans="2:65" s="12" customFormat="1" ht="11.25">
      <c r="B167" s="146"/>
      <c r="D167" s="147" t="s">
        <v>131</v>
      </c>
      <c r="E167" s="148" t="s">
        <v>1</v>
      </c>
      <c r="F167" s="149" t="s">
        <v>501</v>
      </c>
      <c r="H167" s="150">
        <v>14.676</v>
      </c>
      <c r="I167" s="151"/>
      <c r="L167" s="146"/>
      <c r="M167" s="152"/>
      <c r="T167" s="153"/>
      <c r="AT167" s="148" t="s">
        <v>131</v>
      </c>
      <c r="AU167" s="148" t="s">
        <v>85</v>
      </c>
      <c r="AV167" s="12" t="s">
        <v>85</v>
      </c>
      <c r="AW167" s="12" t="s">
        <v>32</v>
      </c>
      <c r="AX167" s="12" t="s">
        <v>75</v>
      </c>
      <c r="AY167" s="148" t="s">
        <v>122</v>
      </c>
    </row>
    <row r="168" spans="2:65" s="13" customFormat="1" ht="11.25">
      <c r="B168" s="154"/>
      <c r="D168" s="147" t="s">
        <v>131</v>
      </c>
      <c r="E168" s="155" t="s">
        <v>1</v>
      </c>
      <c r="F168" s="156" t="s">
        <v>502</v>
      </c>
      <c r="H168" s="155" t="s">
        <v>1</v>
      </c>
      <c r="I168" s="157"/>
      <c r="L168" s="154"/>
      <c r="M168" s="158"/>
      <c r="T168" s="159"/>
      <c r="AT168" s="155" t="s">
        <v>131</v>
      </c>
      <c r="AU168" s="155" t="s">
        <v>85</v>
      </c>
      <c r="AV168" s="13" t="s">
        <v>83</v>
      </c>
      <c r="AW168" s="13" t="s">
        <v>32</v>
      </c>
      <c r="AX168" s="13" t="s">
        <v>75</v>
      </c>
      <c r="AY168" s="155" t="s">
        <v>122</v>
      </c>
    </row>
    <row r="169" spans="2:65" s="12" customFormat="1" ht="11.25">
      <c r="B169" s="146"/>
      <c r="D169" s="147" t="s">
        <v>131</v>
      </c>
      <c r="E169" s="148" t="s">
        <v>1</v>
      </c>
      <c r="F169" s="149" t="s">
        <v>501</v>
      </c>
      <c r="H169" s="150">
        <v>14.676</v>
      </c>
      <c r="I169" s="151"/>
      <c r="L169" s="146"/>
      <c r="M169" s="152"/>
      <c r="T169" s="153"/>
      <c r="AT169" s="148" t="s">
        <v>131</v>
      </c>
      <c r="AU169" s="148" t="s">
        <v>85</v>
      </c>
      <c r="AV169" s="12" t="s">
        <v>85</v>
      </c>
      <c r="AW169" s="12" t="s">
        <v>32</v>
      </c>
      <c r="AX169" s="12" t="s">
        <v>75</v>
      </c>
      <c r="AY169" s="148" t="s">
        <v>122</v>
      </c>
    </row>
    <row r="170" spans="2:65" s="13" customFormat="1" ht="11.25">
      <c r="B170" s="154"/>
      <c r="D170" s="147" t="s">
        <v>131</v>
      </c>
      <c r="E170" s="155" t="s">
        <v>1</v>
      </c>
      <c r="F170" s="156" t="s">
        <v>219</v>
      </c>
      <c r="H170" s="155" t="s">
        <v>1</v>
      </c>
      <c r="I170" s="157"/>
      <c r="L170" s="154"/>
      <c r="M170" s="158"/>
      <c r="T170" s="159"/>
      <c r="AT170" s="155" t="s">
        <v>131</v>
      </c>
      <c r="AU170" s="155" t="s">
        <v>85</v>
      </c>
      <c r="AV170" s="13" t="s">
        <v>83</v>
      </c>
      <c r="AW170" s="13" t="s">
        <v>32</v>
      </c>
      <c r="AX170" s="13" t="s">
        <v>75</v>
      </c>
      <c r="AY170" s="155" t="s">
        <v>122</v>
      </c>
    </row>
    <row r="171" spans="2:65" s="12" customFormat="1" ht="11.25">
      <c r="B171" s="146"/>
      <c r="D171" s="147" t="s">
        <v>131</v>
      </c>
      <c r="E171" s="148" t="s">
        <v>1</v>
      </c>
      <c r="F171" s="149" t="s">
        <v>503</v>
      </c>
      <c r="H171" s="150">
        <v>60.302</v>
      </c>
      <c r="I171" s="151"/>
      <c r="L171" s="146"/>
      <c r="M171" s="152"/>
      <c r="T171" s="153"/>
      <c r="AT171" s="148" t="s">
        <v>131</v>
      </c>
      <c r="AU171" s="148" t="s">
        <v>85</v>
      </c>
      <c r="AV171" s="12" t="s">
        <v>85</v>
      </c>
      <c r="AW171" s="12" t="s">
        <v>32</v>
      </c>
      <c r="AX171" s="12" t="s">
        <v>75</v>
      </c>
      <c r="AY171" s="148" t="s">
        <v>122</v>
      </c>
    </row>
    <row r="172" spans="2:65" s="14" customFormat="1" ht="11.25">
      <c r="B172" s="160"/>
      <c r="D172" s="147" t="s">
        <v>131</v>
      </c>
      <c r="E172" s="161" t="s">
        <v>1</v>
      </c>
      <c r="F172" s="162" t="s">
        <v>162</v>
      </c>
      <c r="H172" s="163">
        <v>99.573999999999998</v>
      </c>
      <c r="I172" s="164"/>
      <c r="L172" s="160"/>
      <c r="M172" s="165"/>
      <c r="T172" s="166"/>
      <c r="AT172" s="161" t="s">
        <v>131</v>
      </c>
      <c r="AU172" s="161" t="s">
        <v>85</v>
      </c>
      <c r="AV172" s="14" t="s">
        <v>129</v>
      </c>
      <c r="AW172" s="14" t="s">
        <v>32</v>
      </c>
      <c r="AX172" s="14" t="s">
        <v>83</v>
      </c>
      <c r="AY172" s="161" t="s">
        <v>122</v>
      </c>
    </row>
    <row r="173" spans="2:65" s="1" customFormat="1" ht="16.5" customHeight="1">
      <c r="B173" s="31"/>
      <c r="C173" s="167" t="s">
        <v>196</v>
      </c>
      <c r="D173" s="167" t="s">
        <v>222</v>
      </c>
      <c r="E173" s="168" t="s">
        <v>233</v>
      </c>
      <c r="F173" s="169" t="s">
        <v>234</v>
      </c>
      <c r="G173" s="170" t="s">
        <v>181</v>
      </c>
      <c r="H173" s="171">
        <v>3.5000000000000003E-2</v>
      </c>
      <c r="I173" s="172"/>
      <c r="J173" s="173">
        <f>ROUND(I173*H173,2)</f>
        <v>0</v>
      </c>
      <c r="K173" s="174"/>
      <c r="L173" s="175"/>
      <c r="M173" s="176" t="s">
        <v>1</v>
      </c>
      <c r="N173" s="177" t="s">
        <v>40</v>
      </c>
      <c r="P173" s="142">
        <f>O173*H173</f>
        <v>0</v>
      </c>
      <c r="Q173" s="142">
        <v>1</v>
      </c>
      <c r="R173" s="142">
        <f>Q173*H173</f>
        <v>3.5000000000000003E-2</v>
      </c>
      <c r="S173" s="142">
        <v>0</v>
      </c>
      <c r="T173" s="143">
        <f>S173*H173</f>
        <v>0</v>
      </c>
      <c r="AR173" s="144" t="s">
        <v>225</v>
      </c>
      <c r="AT173" s="144" t="s">
        <v>222</v>
      </c>
      <c r="AU173" s="144" t="s">
        <v>85</v>
      </c>
      <c r="AY173" s="16" t="s">
        <v>122</v>
      </c>
      <c r="BE173" s="145">
        <f>IF(N173="základní",J173,0)</f>
        <v>0</v>
      </c>
      <c r="BF173" s="145">
        <f>IF(N173="snížená",J173,0)</f>
        <v>0</v>
      </c>
      <c r="BG173" s="145">
        <f>IF(N173="zákl. přenesená",J173,0)</f>
        <v>0</v>
      </c>
      <c r="BH173" s="145">
        <f>IF(N173="sníž. přenesená",J173,0)</f>
        <v>0</v>
      </c>
      <c r="BI173" s="145">
        <f>IF(N173="nulová",J173,0)</f>
        <v>0</v>
      </c>
      <c r="BJ173" s="16" t="s">
        <v>83</v>
      </c>
      <c r="BK173" s="145">
        <f>ROUND(I173*H173,2)</f>
        <v>0</v>
      </c>
      <c r="BL173" s="16" t="s">
        <v>209</v>
      </c>
      <c r="BM173" s="144" t="s">
        <v>507</v>
      </c>
    </row>
    <row r="174" spans="2:65" s="12" customFormat="1" ht="11.25">
      <c r="B174" s="146"/>
      <c r="D174" s="147" t="s">
        <v>131</v>
      </c>
      <c r="F174" s="149" t="s">
        <v>508</v>
      </c>
      <c r="H174" s="150">
        <v>3.5000000000000003E-2</v>
      </c>
      <c r="I174" s="151"/>
      <c r="L174" s="146"/>
      <c r="M174" s="152"/>
      <c r="T174" s="153"/>
      <c r="AT174" s="148" t="s">
        <v>131</v>
      </c>
      <c r="AU174" s="148" t="s">
        <v>85</v>
      </c>
      <c r="AV174" s="12" t="s">
        <v>85</v>
      </c>
      <c r="AW174" s="12" t="s">
        <v>4</v>
      </c>
      <c r="AX174" s="12" t="s">
        <v>83</v>
      </c>
      <c r="AY174" s="148" t="s">
        <v>122</v>
      </c>
    </row>
    <row r="175" spans="2:65" s="1" customFormat="1" ht="24.2" customHeight="1">
      <c r="B175" s="31"/>
      <c r="C175" s="132" t="s">
        <v>8</v>
      </c>
      <c r="D175" s="132" t="s">
        <v>125</v>
      </c>
      <c r="E175" s="133" t="s">
        <v>238</v>
      </c>
      <c r="F175" s="134" t="s">
        <v>239</v>
      </c>
      <c r="G175" s="135" t="s">
        <v>128</v>
      </c>
      <c r="H175" s="136">
        <v>60.302</v>
      </c>
      <c r="I175" s="137"/>
      <c r="J175" s="138">
        <f>ROUND(I175*H175,2)</f>
        <v>0</v>
      </c>
      <c r="K175" s="139"/>
      <c r="L175" s="31"/>
      <c r="M175" s="140" t="s">
        <v>1</v>
      </c>
      <c r="N175" s="141" t="s">
        <v>40</v>
      </c>
      <c r="P175" s="142">
        <f>O175*H175</f>
        <v>0</v>
      </c>
      <c r="Q175" s="142">
        <v>2.4E-2</v>
      </c>
      <c r="R175" s="142">
        <f>Q175*H175</f>
        <v>1.4472480000000001</v>
      </c>
      <c r="S175" s="142">
        <v>0.06</v>
      </c>
      <c r="T175" s="143">
        <f>S175*H175</f>
        <v>3.6181199999999998</v>
      </c>
      <c r="AR175" s="144" t="s">
        <v>209</v>
      </c>
      <c r="AT175" s="144" t="s">
        <v>125</v>
      </c>
      <c r="AU175" s="144" t="s">
        <v>85</v>
      </c>
      <c r="AY175" s="16" t="s">
        <v>122</v>
      </c>
      <c r="BE175" s="145">
        <f>IF(N175="základní",J175,0)</f>
        <v>0</v>
      </c>
      <c r="BF175" s="145">
        <f>IF(N175="snížená",J175,0)</f>
        <v>0</v>
      </c>
      <c r="BG175" s="145">
        <f>IF(N175="zákl. přenesená",J175,0)</f>
        <v>0</v>
      </c>
      <c r="BH175" s="145">
        <f>IF(N175="sníž. přenesená",J175,0)</f>
        <v>0</v>
      </c>
      <c r="BI175" s="145">
        <f>IF(N175="nulová",J175,0)</f>
        <v>0</v>
      </c>
      <c r="BJ175" s="16" t="s">
        <v>83</v>
      </c>
      <c r="BK175" s="145">
        <f>ROUND(I175*H175,2)</f>
        <v>0</v>
      </c>
      <c r="BL175" s="16" t="s">
        <v>209</v>
      </c>
      <c r="BM175" s="144" t="s">
        <v>509</v>
      </c>
    </row>
    <row r="176" spans="2:65" s="13" customFormat="1" ht="22.5">
      <c r="B176" s="154"/>
      <c r="D176" s="147" t="s">
        <v>131</v>
      </c>
      <c r="E176" s="155" t="s">
        <v>1</v>
      </c>
      <c r="F176" s="156" t="s">
        <v>241</v>
      </c>
      <c r="H176" s="155" t="s">
        <v>1</v>
      </c>
      <c r="I176" s="157"/>
      <c r="L176" s="154"/>
      <c r="M176" s="158"/>
      <c r="T176" s="159"/>
      <c r="AT176" s="155" t="s">
        <v>131</v>
      </c>
      <c r="AU176" s="155" t="s">
        <v>85</v>
      </c>
      <c r="AV176" s="13" t="s">
        <v>83</v>
      </c>
      <c r="AW176" s="13" t="s">
        <v>32</v>
      </c>
      <c r="AX176" s="13" t="s">
        <v>75</v>
      </c>
      <c r="AY176" s="155" t="s">
        <v>122</v>
      </c>
    </row>
    <row r="177" spans="2:65" s="12" customFormat="1" ht="11.25">
      <c r="B177" s="146"/>
      <c r="D177" s="147" t="s">
        <v>131</v>
      </c>
      <c r="E177" s="148" t="s">
        <v>1</v>
      </c>
      <c r="F177" s="149" t="s">
        <v>503</v>
      </c>
      <c r="H177" s="150">
        <v>60.302</v>
      </c>
      <c r="I177" s="151"/>
      <c r="L177" s="146"/>
      <c r="M177" s="152"/>
      <c r="T177" s="153"/>
      <c r="AT177" s="148" t="s">
        <v>131</v>
      </c>
      <c r="AU177" s="148" t="s">
        <v>85</v>
      </c>
      <c r="AV177" s="12" t="s">
        <v>85</v>
      </c>
      <c r="AW177" s="12" t="s">
        <v>32</v>
      </c>
      <c r="AX177" s="12" t="s">
        <v>83</v>
      </c>
      <c r="AY177" s="148" t="s">
        <v>122</v>
      </c>
    </row>
    <row r="178" spans="2:65" s="1" customFormat="1" ht="24.2" customHeight="1">
      <c r="B178" s="31"/>
      <c r="C178" s="132" t="s">
        <v>209</v>
      </c>
      <c r="D178" s="132" t="s">
        <v>125</v>
      </c>
      <c r="E178" s="133" t="s">
        <v>253</v>
      </c>
      <c r="F178" s="134" t="s">
        <v>254</v>
      </c>
      <c r="G178" s="135" t="s">
        <v>128</v>
      </c>
      <c r="H178" s="136">
        <v>301.51</v>
      </c>
      <c r="I178" s="137"/>
      <c r="J178" s="138">
        <f>ROUND(I178*H178,2)</f>
        <v>0</v>
      </c>
      <c r="K178" s="139"/>
      <c r="L178" s="31"/>
      <c r="M178" s="140" t="s">
        <v>1</v>
      </c>
      <c r="N178" s="141" t="s">
        <v>40</v>
      </c>
      <c r="P178" s="142">
        <f>O178*H178</f>
        <v>0</v>
      </c>
      <c r="Q178" s="142">
        <v>3.0000000000000001E-5</v>
      </c>
      <c r="R178" s="142">
        <f>Q178*H178</f>
        <v>9.0452999999999992E-3</v>
      </c>
      <c r="S178" s="142">
        <v>0</v>
      </c>
      <c r="T178" s="143">
        <f>S178*H178</f>
        <v>0</v>
      </c>
      <c r="AR178" s="144" t="s">
        <v>209</v>
      </c>
      <c r="AT178" s="144" t="s">
        <v>125</v>
      </c>
      <c r="AU178" s="144" t="s">
        <v>85</v>
      </c>
      <c r="AY178" s="16" t="s">
        <v>122</v>
      </c>
      <c r="BE178" s="145">
        <f>IF(N178="základní",J178,0)</f>
        <v>0</v>
      </c>
      <c r="BF178" s="145">
        <f>IF(N178="snížená",J178,0)</f>
        <v>0</v>
      </c>
      <c r="BG178" s="145">
        <f>IF(N178="zákl. přenesená",J178,0)</f>
        <v>0</v>
      </c>
      <c r="BH178" s="145">
        <f>IF(N178="sníž. přenesená",J178,0)</f>
        <v>0</v>
      </c>
      <c r="BI178" s="145">
        <f>IF(N178="nulová",J178,0)</f>
        <v>0</v>
      </c>
      <c r="BJ178" s="16" t="s">
        <v>83</v>
      </c>
      <c r="BK178" s="145">
        <f>ROUND(I178*H178,2)</f>
        <v>0</v>
      </c>
      <c r="BL178" s="16" t="s">
        <v>209</v>
      </c>
      <c r="BM178" s="144" t="s">
        <v>510</v>
      </c>
    </row>
    <row r="179" spans="2:65" s="12" customFormat="1" ht="11.25">
      <c r="B179" s="146"/>
      <c r="D179" s="147" t="s">
        <v>131</v>
      </c>
      <c r="E179" s="148" t="s">
        <v>1</v>
      </c>
      <c r="F179" s="149" t="s">
        <v>511</v>
      </c>
      <c r="H179" s="150">
        <v>301.51</v>
      </c>
      <c r="I179" s="151"/>
      <c r="L179" s="146"/>
      <c r="M179" s="152"/>
      <c r="T179" s="153"/>
      <c r="AT179" s="148" t="s">
        <v>131</v>
      </c>
      <c r="AU179" s="148" t="s">
        <v>85</v>
      </c>
      <c r="AV179" s="12" t="s">
        <v>85</v>
      </c>
      <c r="AW179" s="12" t="s">
        <v>32</v>
      </c>
      <c r="AX179" s="12" t="s">
        <v>83</v>
      </c>
      <c r="AY179" s="148" t="s">
        <v>122</v>
      </c>
    </row>
    <row r="180" spans="2:65" s="1" customFormat="1" ht="33" customHeight="1">
      <c r="B180" s="31"/>
      <c r="C180" s="167" t="s">
        <v>221</v>
      </c>
      <c r="D180" s="167" t="s">
        <v>222</v>
      </c>
      <c r="E180" s="168" t="s">
        <v>258</v>
      </c>
      <c r="F180" s="169" t="s">
        <v>259</v>
      </c>
      <c r="G180" s="170" t="s">
        <v>128</v>
      </c>
      <c r="H180" s="171">
        <v>361.81200000000001</v>
      </c>
      <c r="I180" s="172"/>
      <c r="J180" s="173">
        <f>ROUND(I180*H180,2)</f>
        <v>0</v>
      </c>
      <c r="K180" s="174"/>
      <c r="L180" s="175"/>
      <c r="M180" s="176" t="s">
        <v>1</v>
      </c>
      <c r="N180" s="177" t="s">
        <v>40</v>
      </c>
      <c r="P180" s="142">
        <f>O180*H180</f>
        <v>0</v>
      </c>
      <c r="Q180" s="142">
        <v>2.0999999999999999E-3</v>
      </c>
      <c r="R180" s="142">
        <f>Q180*H180</f>
        <v>0.75980519999999996</v>
      </c>
      <c r="S180" s="142">
        <v>0</v>
      </c>
      <c r="T180" s="143">
        <f>S180*H180</f>
        <v>0</v>
      </c>
      <c r="AR180" s="144" t="s">
        <v>225</v>
      </c>
      <c r="AT180" s="144" t="s">
        <v>222</v>
      </c>
      <c r="AU180" s="144" t="s">
        <v>85</v>
      </c>
      <c r="AY180" s="16" t="s">
        <v>122</v>
      </c>
      <c r="BE180" s="145">
        <f>IF(N180="základní",J180,0)</f>
        <v>0</v>
      </c>
      <c r="BF180" s="145">
        <f>IF(N180="snížená",J180,0)</f>
        <v>0</v>
      </c>
      <c r="BG180" s="145">
        <f>IF(N180="zákl. přenesená",J180,0)</f>
        <v>0</v>
      </c>
      <c r="BH180" s="145">
        <f>IF(N180="sníž. přenesená",J180,0)</f>
        <v>0</v>
      </c>
      <c r="BI180" s="145">
        <f>IF(N180="nulová",J180,0)</f>
        <v>0</v>
      </c>
      <c r="BJ180" s="16" t="s">
        <v>83</v>
      </c>
      <c r="BK180" s="145">
        <f>ROUND(I180*H180,2)</f>
        <v>0</v>
      </c>
      <c r="BL180" s="16" t="s">
        <v>209</v>
      </c>
      <c r="BM180" s="144" t="s">
        <v>512</v>
      </c>
    </row>
    <row r="181" spans="2:65" s="12" customFormat="1" ht="11.25">
      <c r="B181" s="146"/>
      <c r="D181" s="147" t="s">
        <v>131</v>
      </c>
      <c r="E181" s="148" t="s">
        <v>1</v>
      </c>
      <c r="F181" s="149" t="s">
        <v>511</v>
      </c>
      <c r="H181" s="150">
        <v>301.51</v>
      </c>
      <c r="I181" s="151"/>
      <c r="L181" s="146"/>
      <c r="M181" s="152"/>
      <c r="T181" s="153"/>
      <c r="AT181" s="148" t="s">
        <v>131</v>
      </c>
      <c r="AU181" s="148" t="s">
        <v>85</v>
      </c>
      <c r="AV181" s="12" t="s">
        <v>85</v>
      </c>
      <c r="AW181" s="12" t="s">
        <v>32</v>
      </c>
      <c r="AX181" s="12" t="s">
        <v>83</v>
      </c>
      <c r="AY181" s="148" t="s">
        <v>122</v>
      </c>
    </row>
    <row r="182" spans="2:65" s="12" customFormat="1" ht="11.25">
      <c r="B182" s="146"/>
      <c r="D182" s="147" t="s">
        <v>131</v>
      </c>
      <c r="F182" s="149" t="s">
        <v>513</v>
      </c>
      <c r="H182" s="150">
        <v>361.81200000000001</v>
      </c>
      <c r="I182" s="151"/>
      <c r="L182" s="146"/>
      <c r="M182" s="152"/>
      <c r="T182" s="153"/>
      <c r="AT182" s="148" t="s">
        <v>131</v>
      </c>
      <c r="AU182" s="148" t="s">
        <v>85</v>
      </c>
      <c r="AV182" s="12" t="s">
        <v>85</v>
      </c>
      <c r="AW182" s="12" t="s">
        <v>4</v>
      </c>
      <c r="AX182" s="12" t="s">
        <v>83</v>
      </c>
      <c r="AY182" s="148" t="s">
        <v>122</v>
      </c>
    </row>
    <row r="183" spans="2:65" s="1" customFormat="1" ht="33" customHeight="1">
      <c r="B183" s="31"/>
      <c r="C183" s="132" t="s">
        <v>228</v>
      </c>
      <c r="D183" s="132" t="s">
        <v>125</v>
      </c>
      <c r="E183" s="133" t="s">
        <v>265</v>
      </c>
      <c r="F183" s="134" t="s">
        <v>266</v>
      </c>
      <c r="G183" s="135" t="s">
        <v>128</v>
      </c>
      <c r="H183" s="136">
        <v>14.744</v>
      </c>
      <c r="I183" s="137"/>
      <c r="J183" s="138">
        <f>ROUND(I183*H183,2)</f>
        <v>0</v>
      </c>
      <c r="K183" s="139"/>
      <c r="L183" s="31"/>
      <c r="M183" s="140" t="s">
        <v>1</v>
      </c>
      <c r="N183" s="141" t="s">
        <v>40</v>
      </c>
      <c r="P183" s="142">
        <f>O183*H183</f>
        <v>0</v>
      </c>
      <c r="Q183" s="142">
        <v>0</v>
      </c>
      <c r="R183" s="142">
        <f>Q183*H183</f>
        <v>0</v>
      </c>
      <c r="S183" s="142">
        <v>0</v>
      </c>
      <c r="T183" s="143">
        <f>S183*H183</f>
        <v>0</v>
      </c>
      <c r="AR183" s="144" t="s">
        <v>209</v>
      </c>
      <c r="AT183" s="144" t="s">
        <v>125</v>
      </c>
      <c r="AU183" s="144" t="s">
        <v>85</v>
      </c>
      <c r="AY183" s="16" t="s">
        <v>122</v>
      </c>
      <c r="BE183" s="145">
        <f>IF(N183="základní",J183,0)</f>
        <v>0</v>
      </c>
      <c r="BF183" s="145">
        <f>IF(N183="snížená",J183,0)</f>
        <v>0</v>
      </c>
      <c r="BG183" s="145">
        <f>IF(N183="zákl. přenesená",J183,0)</f>
        <v>0</v>
      </c>
      <c r="BH183" s="145">
        <f>IF(N183="sníž. přenesená",J183,0)</f>
        <v>0</v>
      </c>
      <c r="BI183" s="145">
        <f>IF(N183="nulová",J183,0)</f>
        <v>0</v>
      </c>
      <c r="BJ183" s="16" t="s">
        <v>83</v>
      </c>
      <c r="BK183" s="145">
        <f>ROUND(I183*H183,2)</f>
        <v>0</v>
      </c>
      <c r="BL183" s="16" t="s">
        <v>209</v>
      </c>
      <c r="BM183" s="144" t="s">
        <v>514</v>
      </c>
    </row>
    <row r="184" spans="2:65" s="12" customFormat="1" ht="11.25">
      <c r="B184" s="146"/>
      <c r="D184" s="147" t="s">
        <v>131</v>
      </c>
      <c r="E184" s="148" t="s">
        <v>1</v>
      </c>
      <c r="F184" s="149" t="s">
        <v>515</v>
      </c>
      <c r="H184" s="150">
        <v>14.744</v>
      </c>
      <c r="I184" s="151"/>
      <c r="L184" s="146"/>
      <c r="M184" s="152"/>
      <c r="T184" s="153"/>
      <c r="AT184" s="148" t="s">
        <v>131</v>
      </c>
      <c r="AU184" s="148" t="s">
        <v>85</v>
      </c>
      <c r="AV184" s="12" t="s">
        <v>85</v>
      </c>
      <c r="AW184" s="12" t="s">
        <v>32</v>
      </c>
      <c r="AX184" s="12" t="s">
        <v>83</v>
      </c>
      <c r="AY184" s="148" t="s">
        <v>122</v>
      </c>
    </row>
    <row r="185" spans="2:65" s="1" customFormat="1" ht="33" customHeight="1">
      <c r="B185" s="31"/>
      <c r="C185" s="132" t="s">
        <v>232</v>
      </c>
      <c r="D185" s="132" t="s">
        <v>125</v>
      </c>
      <c r="E185" s="133" t="s">
        <v>270</v>
      </c>
      <c r="F185" s="134" t="s">
        <v>271</v>
      </c>
      <c r="G185" s="135" t="s">
        <v>272</v>
      </c>
      <c r="H185" s="136">
        <v>1800</v>
      </c>
      <c r="I185" s="137"/>
      <c r="J185" s="138">
        <f>ROUND(I185*H185,2)</f>
        <v>0</v>
      </c>
      <c r="K185" s="139"/>
      <c r="L185" s="31"/>
      <c r="M185" s="140" t="s">
        <v>1</v>
      </c>
      <c r="N185" s="141" t="s">
        <v>40</v>
      </c>
      <c r="P185" s="142">
        <f>O185*H185</f>
        <v>0</v>
      </c>
      <c r="Q185" s="142">
        <v>0</v>
      </c>
      <c r="R185" s="142">
        <f>Q185*H185</f>
        <v>0</v>
      </c>
      <c r="S185" s="142">
        <v>0</v>
      </c>
      <c r="T185" s="143">
        <f>S185*H185</f>
        <v>0</v>
      </c>
      <c r="AR185" s="144" t="s">
        <v>209</v>
      </c>
      <c r="AT185" s="144" t="s">
        <v>125</v>
      </c>
      <c r="AU185" s="144" t="s">
        <v>85</v>
      </c>
      <c r="AY185" s="16" t="s">
        <v>122</v>
      </c>
      <c r="BE185" s="145">
        <f>IF(N185="základní",J185,0)</f>
        <v>0</v>
      </c>
      <c r="BF185" s="145">
        <f>IF(N185="snížená",J185,0)</f>
        <v>0</v>
      </c>
      <c r="BG185" s="145">
        <f>IF(N185="zákl. přenesená",J185,0)</f>
        <v>0</v>
      </c>
      <c r="BH185" s="145">
        <f>IF(N185="sníž. přenesená",J185,0)</f>
        <v>0</v>
      </c>
      <c r="BI185" s="145">
        <f>IF(N185="nulová",J185,0)</f>
        <v>0</v>
      </c>
      <c r="BJ185" s="16" t="s">
        <v>83</v>
      </c>
      <c r="BK185" s="145">
        <f>ROUND(I185*H185,2)</f>
        <v>0</v>
      </c>
      <c r="BL185" s="16" t="s">
        <v>209</v>
      </c>
      <c r="BM185" s="144" t="s">
        <v>516</v>
      </c>
    </row>
    <row r="186" spans="2:65" s="12" customFormat="1" ht="11.25">
      <c r="B186" s="146"/>
      <c r="D186" s="147" t="s">
        <v>131</v>
      </c>
      <c r="E186" s="148" t="s">
        <v>1</v>
      </c>
      <c r="F186" s="149" t="s">
        <v>517</v>
      </c>
      <c r="H186" s="150">
        <v>1800</v>
      </c>
      <c r="I186" s="151"/>
      <c r="L186" s="146"/>
      <c r="M186" s="152"/>
      <c r="T186" s="153"/>
      <c r="AT186" s="148" t="s">
        <v>131</v>
      </c>
      <c r="AU186" s="148" t="s">
        <v>85</v>
      </c>
      <c r="AV186" s="12" t="s">
        <v>85</v>
      </c>
      <c r="AW186" s="12" t="s">
        <v>32</v>
      </c>
      <c r="AX186" s="12" t="s">
        <v>83</v>
      </c>
      <c r="AY186" s="148" t="s">
        <v>122</v>
      </c>
    </row>
    <row r="187" spans="2:65" s="1" customFormat="1" ht="24.2" customHeight="1">
      <c r="B187" s="31"/>
      <c r="C187" s="167" t="s">
        <v>237</v>
      </c>
      <c r="D187" s="167" t="s">
        <v>222</v>
      </c>
      <c r="E187" s="168" t="s">
        <v>276</v>
      </c>
      <c r="F187" s="169" t="s">
        <v>277</v>
      </c>
      <c r="G187" s="170" t="s">
        <v>272</v>
      </c>
      <c r="H187" s="171">
        <v>1818</v>
      </c>
      <c r="I187" s="172"/>
      <c r="J187" s="173">
        <f>ROUND(I187*H187,2)</f>
        <v>0</v>
      </c>
      <c r="K187" s="174"/>
      <c r="L187" s="175"/>
      <c r="M187" s="176" t="s">
        <v>1</v>
      </c>
      <c r="N187" s="177" t="s">
        <v>40</v>
      </c>
      <c r="P187" s="142">
        <f>O187*H187</f>
        <v>0</v>
      </c>
      <c r="Q187" s="142">
        <v>2.0000000000000002E-5</v>
      </c>
      <c r="R187" s="142">
        <f>Q187*H187</f>
        <v>3.6360000000000003E-2</v>
      </c>
      <c r="S187" s="142">
        <v>0</v>
      </c>
      <c r="T187" s="143">
        <f>S187*H187</f>
        <v>0</v>
      </c>
      <c r="AR187" s="144" t="s">
        <v>225</v>
      </c>
      <c r="AT187" s="144" t="s">
        <v>222</v>
      </c>
      <c r="AU187" s="144" t="s">
        <v>85</v>
      </c>
      <c r="AY187" s="16" t="s">
        <v>122</v>
      </c>
      <c r="BE187" s="145">
        <f>IF(N187="základní",J187,0)</f>
        <v>0</v>
      </c>
      <c r="BF187" s="145">
        <f>IF(N187="snížená",J187,0)</f>
        <v>0</v>
      </c>
      <c r="BG187" s="145">
        <f>IF(N187="zákl. přenesená",J187,0)</f>
        <v>0</v>
      </c>
      <c r="BH187" s="145">
        <f>IF(N187="sníž. přenesená",J187,0)</f>
        <v>0</v>
      </c>
      <c r="BI187" s="145">
        <f>IF(N187="nulová",J187,0)</f>
        <v>0</v>
      </c>
      <c r="BJ187" s="16" t="s">
        <v>83</v>
      </c>
      <c r="BK187" s="145">
        <f>ROUND(I187*H187,2)</f>
        <v>0</v>
      </c>
      <c r="BL187" s="16" t="s">
        <v>209</v>
      </c>
      <c r="BM187" s="144" t="s">
        <v>518</v>
      </c>
    </row>
    <row r="188" spans="2:65" s="12" customFormat="1" ht="11.25">
      <c r="B188" s="146"/>
      <c r="D188" s="147" t="s">
        <v>131</v>
      </c>
      <c r="F188" s="149" t="s">
        <v>519</v>
      </c>
      <c r="H188" s="150">
        <v>1818</v>
      </c>
      <c r="I188" s="151"/>
      <c r="L188" s="146"/>
      <c r="M188" s="152"/>
      <c r="T188" s="153"/>
      <c r="AT188" s="148" t="s">
        <v>131</v>
      </c>
      <c r="AU188" s="148" t="s">
        <v>85</v>
      </c>
      <c r="AV188" s="12" t="s">
        <v>85</v>
      </c>
      <c r="AW188" s="12" t="s">
        <v>4</v>
      </c>
      <c r="AX188" s="12" t="s">
        <v>83</v>
      </c>
      <c r="AY188" s="148" t="s">
        <v>122</v>
      </c>
    </row>
    <row r="189" spans="2:65" s="1" customFormat="1" ht="33" customHeight="1">
      <c r="B189" s="31"/>
      <c r="C189" s="132" t="s">
        <v>7</v>
      </c>
      <c r="D189" s="132" t="s">
        <v>125</v>
      </c>
      <c r="E189" s="133" t="s">
        <v>520</v>
      </c>
      <c r="F189" s="134" t="s">
        <v>521</v>
      </c>
      <c r="G189" s="135" t="s">
        <v>128</v>
      </c>
      <c r="H189" s="136">
        <v>23.34</v>
      </c>
      <c r="I189" s="137"/>
      <c r="J189" s="138">
        <f>ROUND(I189*H189,2)</f>
        <v>0</v>
      </c>
      <c r="K189" s="139"/>
      <c r="L189" s="31"/>
      <c r="M189" s="140" t="s">
        <v>1</v>
      </c>
      <c r="N189" s="141" t="s">
        <v>40</v>
      </c>
      <c r="P189" s="142">
        <f>O189*H189</f>
        <v>0</v>
      </c>
      <c r="Q189" s="142">
        <v>1.0800000000000001E-2</v>
      </c>
      <c r="R189" s="142">
        <f>Q189*H189</f>
        <v>0.25207200000000002</v>
      </c>
      <c r="S189" s="142">
        <v>0</v>
      </c>
      <c r="T189" s="143">
        <f>S189*H189</f>
        <v>0</v>
      </c>
      <c r="AR189" s="144" t="s">
        <v>129</v>
      </c>
      <c r="AT189" s="144" t="s">
        <v>125</v>
      </c>
      <c r="AU189" s="144" t="s">
        <v>85</v>
      </c>
      <c r="AY189" s="16" t="s">
        <v>122</v>
      </c>
      <c r="BE189" s="145">
        <f>IF(N189="základní",J189,0)</f>
        <v>0</v>
      </c>
      <c r="BF189" s="145">
        <f>IF(N189="snížená",J189,0)</f>
        <v>0</v>
      </c>
      <c r="BG189" s="145">
        <f>IF(N189="zákl. přenesená",J189,0)</f>
        <v>0</v>
      </c>
      <c r="BH189" s="145">
        <f>IF(N189="sníž. přenesená",J189,0)</f>
        <v>0</v>
      </c>
      <c r="BI189" s="145">
        <f>IF(N189="nulová",J189,0)</f>
        <v>0</v>
      </c>
      <c r="BJ189" s="16" t="s">
        <v>83</v>
      </c>
      <c r="BK189" s="145">
        <f>ROUND(I189*H189,2)</f>
        <v>0</v>
      </c>
      <c r="BL189" s="16" t="s">
        <v>129</v>
      </c>
      <c r="BM189" s="144" t="s">
        <v>522</v>
      </c>
    </row>
    <row r="190" spans="2:65" s="13" customFormat="1" ht="11.25">
      <c r="B190" s="154"/>
      <c r="D190" s="147" t="s">
        <v>131</v>
      </c>
      <c r="E190" s="155" t="s">
        <v>1</v>
      </c>
      <c r="F190" s="156" t="s">
        <v>523</v>
      </c>
      <c r="H190" s="155" t="s">
        <v>1</v>
      </c>
      <c r="I190" s="157"/>
      <c r="L190" s="154"/>
      <c r="M190" s="158"/>
      <c r="T190" s="159"/>
      <c r="AT190" s="155" t="s">
        <v>131</v>
      </c>
      <c r="AU190" s="155" t="s">
        <v>85</v>
      </c>
      <c r="AV190" s="13" t="s">
        <v>83</v>
      </c>
      <c r="AW190" s="13" t="s">
        <v>32</v>
      </c>
      <c r="AX190" s="13" t="s">
        <v>75</v>
      </c>
      <c r="AY190" s="155" t="s">
        <v>122</v>
      </c>
    </row>
    <row r="191" spans="2:65" s="12" customFormat="1" ht="11.25">
      <c r="B191" s="146"/>
      <c r="D191" s="147" t="s">
        <v>131</v>
      </c>
      <c r="E191" s="148" t="s">
        <v>1</v>
      </c>
      <c r="F191" s="149" t="s">
        <v>524</v>
      </c>
      <c r="H191" s="150">
        <v>23.34</v>
      </c>
      <c r="I191" s="151"/>
      <c r="L191" s="146"/>
      <c r="M191" s="152"/>
      <c r="T191" s="153"/>
      <c r="AT191" s="148" t="s">
        <v>131</v>
      </c>
      <c r="AU191" s="148" t="s">
        <v>85</v>
      </c>
      <c r="AV191" s="12" t="s">
        <v>85</v>
      </c>
      <c r="AW191" s="12" t="s">
        <v>32</v>
      </c>
      <c r="AX191" s="12" t="s">
        <v>83</v>
      </c>
      <c r="AY191" s="148" t="s">
        <v>122</v>
      </c>
    </row>
    <row r="192" spans="2:65" s="1" customFormat="1" ht="24.2" customHeight="1">
      <c r="B192" s="31"/>
      <c r="C192" s="132" t="s">
        <v>247</v>
      </c>
      <c r="D192" s="132" t="s">
        <v>125</v>
      </c>
      <c r="E192" s="133" t="s">
        <v>329</v>
      </c>
      <c r="F192" s="134" t="s">
        <v>330</v>
      </c>
      <c r="G192" s="135" t="s">
        <v>128</v>
      </c>
      <c r="H192" s="136">
        <v>301.51</v>
      </c>
      <c r="I192" s="137"/>
      <c r="J192" s="138">
        <f>ROUND(I192*H192,2)</f>
        <v>0</v>
      </c>
      <c r="K192" s="139"/>
      <c r="L192" s="31"/>
      <c r="M192" s="140" t="s">
        <v>1</v>
      </c>
      <c r="N192" s="141" t="s">
        <v>40</v>
      </c>
      <c r="P192" s="142">
        <f>O192*H192</f>
        <v>0</v>
      </c>
      <c r="Q192" s="142">
        <v>0</v>
      </c>
      <c r="R192" s="142">
        <f>Q192*H192</f>
        <v>0</v>
      </c>
      <c r="S192" s="142">
        <v>0</v>
      </c>
      <c r="T192" s="143">
        <f>S192*H192</f>
        <v>0</v>
      </c>
      <c r="AR192" s="144" t="s">
        <v>209</v>
      </c>
      <c r="AT192" s="144" t="s">
        <v>125</v>
      </c>
      <c r="AU192" s="144" t="s">
        <v>85</v>
      </c>
      <c r="AY192" s="16" t="s">
        <v>122</v>
      </c>
      <c r="BE192" s="145">
        <f>IF(N192="základní",J192,0)</f>
        <v>0</v>
      </c>
      <c r="BF192" s="145">
        <f>IF(N192="snížená",J192,0)</f>
        <v>0</v>
      </c>
      <c r="BG192" s="145">
        <f>IF(N192="zákl. přenesená",J192,0)</f>
        <v>0</v>
      </c>
      <c r="BH192" s="145">
        <f>IF(N192="sníž. přenesená",J192,0)</f>
        <v>0</v>
      </c>
      <c r="BI192" s="145">
        <f>IF(N192="nulová",J192,0)</f>
        <v>0</v>
      </c>
      <c r="BJ192" s="16" t="s">
        <v>83</v>
      </c>
      <c r="BK192" s="145">
        <f>ROUND(I192*H192,2)</f>
        <v>0</v>
      </c>
      <c r="BL192" s="16" t="s">
        <v>209</v>
      </c>
      <c r="BM192" s="144" t="s">
        <v>525</v>
      </c>
    </row>
    <row r="193" spans="2:65" s="12" customFormat="1" ht="11.25">
      <c r="B193" s="146"/>
      <c r="D193" s="147" t="s">
        <v>131</v>
      </c>
      <c r="E193" s="148" t="s">
        <v>1</v>
      </c>
      <c r="F193" s="149" t="s">
        <v>511</v>
      </c>
      <c r="H193" s="150">
        <v>301.51</v>
      </c>
      <c r="I193" s="151"/>
      <c r="L193" s="146"/>
      <c r="M193" s="152"/>
      <c r="T193" s="153"/>
      <c r="AT193" s="148" t="s">
        <v>131</v>
      </c>
      <c r="AU193" s="148" t="s">
        <v>85</v>
      </c>
      <c r="AV193" s="12" t="s">
        <v>85</v>
      </c>
      <c r="AW193" s="12" t="s">
        <v>32</v>
      </c>
      <c r="AX193" s="12" t="s">
        <v>83</v>
      </c>
      <c r="AY193" s="148" t="s">
        <v>122</v>
      </c>
    </row>
    <row r="194" spans="2:65" s="1" customFormat="1" ht="16.5" customHeight="1">
      <c r="B194" s="31"/>
      <c r="C194" s="167" t="s">
        <v>252</v>
      </c>
      <c r="D194" s="167" t="s">
        <v>222</v>
      </c>
      <c r="E194" s="168" t="s">
        <v>333</v>
      </c>
      <c r="F194" s="169" t="s">
        <v>334</v>
      </c>
      <c r="G194" s="170" t="s">
        <v>128</v>
      </c>
      <c r="H194" s="171">
        <v>348.24400000000003</v>
      </c>
      <c r="I194" s="172"/>
      <c r="J194" s="173">
        <f>ROUND(I194*H194,2)</f>
        <v>0</v>
      </c>
      <c r="K194" s="174"/>
      <c r="L194" s="175"/>
      <c r="M194" s="176" t="s">
        <v>1</v>
      </c>
      <c r="N194" s="177" t="s">
        <v>40</v>
      </c>
      <c r="P194" s="142">
        <f>O194*H194</f>
        <v>0</v>
      </c>
      <c r="Q194" s="142">
        <v>5.0000000000000001E-4</v>
      </c>
      <c r="R194" s="142">
        <f>Q194*H194</f>
        <v>0.17412200000000003</v>
      </c>
      <c r="S194" s="142">
        <v>0</v>
      </c>
      <c r="T194" s="143">
        <f>S194*H194</f>
        <v>0</v>
      </c>
      <c r="AR194" s="144" t="s">
        <v>225</v>
      </c>
      <c r="AT194" s="144" t="s">
        <v>222</v>
      </c>
      <c r="AU194" s="144" t="s">
        <v>85</v>
      </c>
      <c r="AY194" s="16" t="s">
        <v>122</v>
      </c>
      <c r="BE194" s="145">
        <f>IF(N194="základní",J194,0)</f>
        <v>0</v>
      </c>
      <c r="BF194" s="145">
        <f>IF(N194="snížená",J194,0)</f>
        <v>0</v>
      </c>
      <c r="BG194" s="145">
        <f>IF(N194="zákl. přenesená",J194,0)</f>
        <v>0</v>
      </c>
      <c r="BH194" s="145">
        <f>IF(N194="sníž. přenesená",J194,0)</f>
        <v>0</v>
      </c>
      <c r="BI194" s="145">
        <f>IF(N194="nulová",J194,0)</f>
        <v>0</v>
      </c>
      <c r="BJ194" s="16" t="s">
        <v>83</v>
      </c>
      <c r="BK194" s="145">
        <f>ROUND(I194*H194,2)</f>
        <v>0</v>
      </c>
      <c r="BL194" s="16" t="s">
        <v>209</v>
      </c>
      <c r="BM194" s="144" t="s">
        <v>526</v>
      </c>
    </row>
    <row r="195" spans="2:65" s="12" customFormat="1" ht="11.25">
      <c r="B195" s="146"/>
      <c r="D195" s="147" t="s">
        <v>131</v>
      </c>
      <c r="F195" s="149" t="s">
        <v>527</v>
      </c>
      <c r="H195" s="150">
        <v>348.24400000000003</v>
      </c>
      <c r="I195" s="151"/>
      <c r="L195" s="146"/>
      <c r="M195" s="152"/>
      <c r="T195" s="153"/>
      <c r="AT195" s="148" t="s">
        <v>131</v>
      </c>
      <c r="AU195" s="148" t="s">
        <v>85</v>
      </c>
      <c r="AV195" s="12" t="s">
        <v>85</v>
      </c>
      <c r="AW195" s="12" t="s">
        <v>4</v>
      </c>
      <c r="AX195" s="12" t="s">
        <v>83</v>
      </c>
      <c r="AY195" s="148" t="s">
        <v>122</v>
      </c>
    </row>
    <row r="196" spans="2:65" s="1" customFormat="1" ht="24.2" customHeight="1">
      <c r="B196" s="31"/>
      <c r="C196" s="132" t="s">
        <v>257</v>
      </c>
      <c r="D196" s="132" t="s">
        <v>125</v>
      </c>
      <c r="E196" s="133" t="s">
        <v>351</v>
      </c>
      <c r="F196" s="134" t="s">
        <v>352</v>
      </c>
      <c r="G196" s="135" t="s">
        <v>272</v>
      </c>
      <c r="H196" s="136">
        <v>35</v>
      </c>
      <c r="I196" s="137"/>
      <c r="J196" s="138">
        <f>ROUND(I196*H196,2)</f>
        <v>0</v>
      </c>
      <c r="K196" s="139"/>
      <c r="L196" s="31"/>
      <c r="M196" s="140" t="s">
        <v>1</v>
      </c>
      <c r="N196" s="141" t="s">
        <v>40</v>
      </c>
      <c r="P196" s="142">
        <f>O196*H196</f>
        <v>0</v>
      </c>
      <c r="Q196" s="142">
        <v>1.0000000000000001E-5</v>
      </c>
      <c r="R196" s="142">
        <f>Q196*H196</f>
        <v>3.5000000000000005E-4</v>
      </c>
      <c r="S196" s="142">
        <v>0</v>
      </c>
      <c r="T196" s="143">
        <f>S196*H196</f>
        <v>0</v>
      </c>
      <c r="AR196" s="144" t="s">
        <v>209</v>
      </c>
      <c r="AT196" s="144" t="s">
        <v>125</v>
      </c>
      <c r="AU196" s="144" t="s">
        <v>85</v>
      </c>
      <c r="AY196" s="16" t="s">
        <v>122</v>
      </c>
      <c r="BE196" s="145">
        <f>IF(N196="základní",J196,0)</f>
        <v>0</v>
      </c>
      <c r="BF196" s="145">
        <f>IF(N196="snížená",J196,0)</f>
        <v>0</v>
      </c>
      <c r="BG196" s="145">
        <f>IF(N196="zákl. přenesená",J196,0)</f>
        <v>0</v>
      </c>
      <c r="BH196" s="145">
        <f>IF(N196="sníž. přenesená",J196,0)</f>
        <v>0</v>
      </c>
      <c r="BI196" s="145">
        <f>IF(N196="nulová",J196,0)</f>
        <v>0</v>
      </c>
      <c r="BJ196" s="16" t="s">
        <v>83</v>
      </c>
      <c r="BK196" s="145">
        <f>ROUND(I196*H196,2)</f>
        <v>0</v>
      </c>
      <c r="BL196" s="16" t="s">
        <v>209</v>
      </c>
      <c r="BM196" s="144" t="s">
        <v>528</v>
      </c>
    </row>
    <row r="197" spans="2:65" s="1" customFormat="1" ht="24.2" customHeight="1">
      <c r="B197" s="31"/>
      <c r="C197" s="132" t="s">
        <v>264</v>
      </c>
      <c r="D197" s="132" t="s">
        <v>125</v>
      </c>
      <c r="E197" s="133" t="s">
        <v>529</v>
      </c>
      <c r="F197" s="134" t="s">
        <v>530</v>
      </c>
      <c r="G197" s="135" t="s">
        <v>181</v>
      </c>
      <c r="H197" s="136">
        <v>3.347</v>
      </c>
      <c r="I197" s="137"/>
      <c r="J197" s="138">
        <f>ROUND(I197*H197,2)</f>
        <v>0</v>
      </c>
      <c r="K197" s="139"/>
      <c r="L197" s="31"/>
      <c r="M197" s="140" t="s">
        <v>1</v>
      </c>
      <c r="N197" s="141" t="s">
        <v>40</v>
      </c>
      <c r="P197" s="142">
        <f>O197*H197</f>
        <v>0</v>
      </c>
      <c r="Q197" s="142">
        <v>0</v>
      </c>
      <c r="R197" s="142">
        <f>Q197*H197</f>
        <v>0</v>
      </c>
      <c r="S197" s="142">
        <v>0</v>
      </c>
      <c r="T197" s="143">
        <f>S197*H197</f>
        <v>0</v>
      </c>
      <c r="AR197" s="144" t="s">
        <v>209</v>
      </c>
      <c r="AT197" s="144" t="s">
        <v>125</v>
      </c>
      <c r="AU197" s="144" t="s">
        <v>85</v>
      </c>
      <c r="AY197" s="16" t="s">
        <v>122</v>
      </c>
      <c r="BE197" s="145">
        <f>IF(N197="základní",J197,0)</f>
        <v>0</v>
      </c>
      <c r="BF197" s="145">
        <f>IF(N197="snížená",J197,0)</f>
        <v>0</v>
      </c>
      <c r="BG197" s="145">
        <f>IF(N197="zákl. přenesená",J197,0)</f>
        <v>0</v>
      </c>
      <c r="BH197" s="145">
        <f>IF(N197="sníž. přenesená",J197,0)</f>
        <v>0</v>
      </c>
      <c r="BI197" s="145">
        <f>IF(N197="nulová",J197,0)</f>
        <v>0</v>
      </c>
      <c r="BJ197" s="16" t="s">
        <v>83</v>
      </c>
      <c r="BK197" s="145">
        <f>ROUND(I197*H197,2)</f>
        <v>0</v>
      </c>
      <c r="BL197" s="16" t="s">
        <v>209</v>
      </c>
      <c r="BM197" s="144" t="s">
        <v>531</v>
      </c>
    </row>
    <row r="198" spans="2:65" s="1" customFormat="1" ht="24.2" customHeight="1">
      <c r="B198" s="31"/>
      <c r="C198" s="132" t="s">
        <v>269</v>
      </c>
      <c r="D198" s="132" t="s">
        <v>125</v>
      </c>
      <c r="E198" s="133" t="s">
        <v>359</v>
      </c>
      <c r="F198" s="134" t="s">
        <v>360</v>
      </c>
      <c r="G198" s="135" t="s">
        <v>181</v>
      </c>
      <c r="H198" s="136">
        <v>3.347</v>
      </c>
      <c r="I198" s="137"/>
      <c r="J198" s="138">
        <f>ROUND(I198*H198,2)</f>
        <v>0</v>
      </c>
      <c r="K198" s="139"/>
      <c r="L198" s="31"/>
      <c r="M198" s="140" t="s">
        <v>1</v>
      </c>
      <c r="N198" s="141" t="s">
        <v>40</v>
      </c>
      <c r="P198" s="142">
        <f>O198*H198</f>
        <v>0</v>
      </c>
      <c r="Q198" s="142">
        <v>0</v>
      </c>
      <c r="R198" s="142">
        <f>Q198*H198</f>
        <v>0</v>
      </c>
      <c r="S198" s="142">
        <v>0</v>
      </c>
      <c r="T198" s="143">
        <f>S198*H198</f>
        <v>0</v>
      </c>
      <c r="AR198" s="144" t="s">
        <v>209</v>
      </c>
      <c r="AT198" s="144" t="s">
        <v>125</v>
      </c>
      <c r="AU198" s="144" t="s">
        <v>85</v>
      </c>
      <c r="AY198" s="16" t="s">
        <v>122</v>
      </c>
      <c r="BE198" s="145">
        <f>IF(N198="základní",J198,0)</f>
        <v>0</v>
      </c>
      <c r="BF198" s="145">
        <f>IF(N198="snížená",J198,0)</f>
        <v>0</v>
      </c>
      <c r="BG198" s="145">
        <f>IF(N198="zákl. přenesená",J198,0)</f>
        <v>0</v>
      </c>
      <c r="BH198" s="145">
        <f>IF(N198="sníž. přenesená",J198,0)</f>
        <v>0</v>
      </c>
      <c r="BI198" s="145">
        <f>IF(N198="nulová",J198,0)</f>
        <v>0</v>
      </c>
      <c r="BJ198" s="16" t="s">
        <v>83</v>
      </c>
      <c r="BK198" s="145">
        <f>ROUND(I198*H198,2)</f>
        <v>0</v>
      </c>
      <c r="BL198" s="16" t="s">
        <v>209</v>
      </c>
      <c r="BM198" s="144" t="s">
        <v>532</v>
      </c>
    </row>
    <row r="199" spans="2:65" s="11" customFormat="1" ht="22.9" customHeight="1">
      <c r="B199" s="120"/>
      <c r="D199" s="121" t="s">
        <v>74</v>
      </c>
      <c r="E199" s="130" t="s">
        <v>417</v>
      </c>
      <c r="F199" s="130" t="s">
        <v>418</v>
      </c>
      <c r="I199" s="123"/>
      <c r="J199" s="131">
        <f>BK199</f>
        <v>0</v>
      </c>
      <c r="L199" s="120"/>
      <c r="M199" s="125"/>
      <c r="P199" s="126">
        <f>SUM(P200:P224)</f>
        <v>0</v>
      </c>
      <c r="R199" s="126">
        <f>SUM(R200:R224)</f>
        <v>2.8023490800000004</v>
      </c>
      <c r="T199" s="127">
        <f>SUM(T200:T224)</f>
        <v>0</v>
      </c>
      <c r="AR199" s="121" t="s">
        <v>85</v>
      </c>
      <c r="AT199" s="128" t="s">
        <v>74</v>
      </c>
      <c r="AU199" s="128" t="s">
        <v>83</v>
      </c>
      <c r="AY199" s="121" t="s">
        <v>122</v>
      </c>
      <c r="BK199" s="129">
        <f>SUM(BK200:BK224)</f>
        <v>0</v>
      </c>
    </row>
    <row r="200" spans="2:65" s="1" customFormat="1" ht="33" customHeight="1">
      <c r="B200" s="31"/>
      <c r="C200" s="132" t="s">
        <v>275</v>
      </c>
      <c r="D200" s="132" t="s">
        <v>125</v>
      </c>
      <c r="E200" s="133" t="s">
        <v>533</v>
      </c>
      <c r="F200" s="134" t="s">
        <v>534</v>
      </c>
      <c r="G200" s="135" t="s">
        <v>170</v>
      </c>
      <c r="H200" s="136">
        <v>2.8260000000000001</v>
      </c>
      <c r="I200" s="137"/>
      <c r="J200" s="138">
        <f>ROUND(I200*H200,2)</f>
        <v>0</v>
      </c>
      <c r="K200" s="139"/>
      <c r="L200" s="31"/>
      <c r="M200" s="140" t="s">
        <v>1</v>
      </c>
      <c r="N200" s="141" t="s">
        <v>40</v>
      </c>
      <c r="P200" s="142">
        <f>O200*H200</f>
        <v>0</v>
      </c>
      <c r="Q200" s="142">
        <v>1.89E-3</v>
      </c>
      <c r="R200" s="142">
        <f>Q200*H200</f>
        <v>5.3411400000000003E-3</v>
      </c>
      <c r="S200" s="142">
        <v>0</v>
      </c>
      <c r="T200" s="143">
        <f>S200*H200</f>
        <v>0</v>
      </c>
      <c r="AR200" s="144" t="s">
        <v>209</v>
      </c>
      <c r="AT200" s="144" t="s">
        <v>125</v>
      </c>
      <c r="AU200" s="144" t="s">
        <v>85</v>
      </c>
      <c r="AY200" s="16" t="s">
        <v>122</v>
      </c>
      <c r="BE200" s="145">
        <f>IF(N200="základní",J200,0)</f>
        <v>0</v>
      </c>
      <c r="BF200" s="145">
        <f>IF(N200="snížená",J200,0)</f>
        <v>0</v>
      </c>
      <c r="BG200" s="145">
        <f>IF(N200="zákl. přenesená",J200,0)</f>
        <v>0</v>
      </c>
      <c r="BH200" s="145">
        <f>IF(N200="sníž. přenesená",J200,0)</f>
        <v>0</v>
      </c>
      <c r="BI200" s="145">
        <f>IF(N200="nulová",J200,0)</f>
        <v>0</v>
      </c>
      <c r="BJ200" s="16" t="s">
        <v>83</v>
      </c>
      <c r="BK200" s="145">
        <f>ROUND(I200*H200,2)</f>
        <v>0</v>
      </c>
      <c r="BL200" s="16" t="s">
        <v>209</v>
      </c>
      <c r="BM200" s="144" t="s">
        <v>535</v>
      </c>
    </row>
    <row r="201" spans="2:65" s="12" customFormat="1" ht="11.25">
      <c r="B201" s="146"/>
      <c r="D201" s="147" t="s">
        <v>131</v>
      </c>
      <c r="E201" s="148" t="s">
        <v>1</v>
      </c>
      <c r="F201" s="149" t="s">
        <v>536</v>
      </c>
      <c r="H201" s="150">
        <v>2.8260000000000001</v>
      </c>
      <c r="I201" s="151"/>
      <c r="L201" s="146"/>
      <c r="M201" s="152"/>
      <c r="T201" s="153"/>
      <c r="AT201" s="148" t="s">
        <v>131</v>
      </c>
      <c r="AU201" s="148" t="s">
        <v>85</v>
      </c>
      <c r="AV201" s="12" t="s">
        <v>85</v>
      </c>
      <c r="AW201" s="12" t="s">
        <v>32</v>
      </c>
      <c r="AX201" s="12" t="s">
        <v>83</v>
      </c>
      <c r="AY201" s="148" t="s">
        <v>122</v>
      </c>
    </row>
    <row r="202" spans="2:65" s="1" customFormat="1" ht="24.2" customHeight="1">
      <c r="B202" s="31"/>
      <c r="C202" s="132" t="s">
        <v>280</v>
      </c>
      <c r="D202" s="132" t="s">
        <v>125</v>
      </c>
      <c r="E202" s="133" t="s">
        <v>537</v>
      </c>
      <c r="F202" s="134" t="s">
        <v>538</v>
      </c>
      <c r="G202" s="135" t="s">
        <v>143</v>
      </c>
      <c r="H202" s="136">
        <v>314.39999999999998</v>
      </c>
      <c r="I202" s="137"/>
      <c r="J202" s="138">
        <f>ROUND(I202*H202,2)</f>
        <v>0</v>
      </c>
      <c r="K202" s="139"/>
      <c r="L202" s="31"/>
      <c r="M202" s="140" t="s">
        <v>1</v>
      </c>
      <c r="N202" s="141" t="s">
        <v>40</v>
      </c>
      <c r="P202" s="142">
        <f>O202*H202</f>
        <v>0</v>
      </c>
      <c r="Q202" s="142">
        <v>0</v>
      </c>
      <c r="R202" s="142">
        <f>Q202*H202</f>
        <v>0</v>
      </c>
      <c r="S202" s="142">
        <v>0</v>
      </c>
      <c r="T202" s="143">
        <f>S202*H202</f>
        <v>0</v>
      </c>
      <c r="AR202" s="144" t="s">
        <v>209</v>
      </c>
      <c r="AT202" s="144" t="s">
        <v>125</v>
      </c>
      <c r="AU202" s="144" t="s">
        <v>85</v>
      </c>
      <c r="AY202" s="16" t="s">
        <v>122</v>
      </c>
      <c r="BE202" s="145">
        <f>IF(N202="základní",J202,0)</f>
        <v>0</v>
      </c>
      <c r="BF202" s="145">
        <f>IF(N202="snížená",J202,0)</f>
        <v>0</v>
      </c>
      <c r="BG202" s="145">
        <f>IF(N202="zákl. přenesená",J202,0)</f>
        <v>0</v>
      </c>
      <c r="BH202" s="145">
        <f>IF(N202="sníž. přenesená",J202,0)</f>
        <v>0</v>
      </c>
      <c r="BI202" s="145">
        <f>IF(N202="nulová",J202,0)</f>
        <v>0</v>
      </c>
      <c r="BJ202" s="16" t="s">
        <v>83</v>
      </c>
      <c r="BK202" s="145">
        <f>ROUND(I202*H202,2)</f>
        <v>0</v>
      </c>
      <c r="BL202" s="16" t="s">
        <v>209</v>
      </c>
      <c r="BM202" s="144" t="s">
        <v>539</v>
      </c>
    </row>
    <row r="203" spans="2:65" s="13" customFormat="1" ht="11.25">
      <c r="B203" s="154"/>
      <c r="D203" s="147" t="s">
        <v>131</v>
      </c>
      <c r="E203" s="155" t="s">
        <v>1</v>
      </c>
      <c r="F203" s="156" t="s">
        <v>540</v>
      </c>
      <c r="H203" s="155" t="s">
        <v>1</v>
      </c>
      <c r="I203" s="157"/>
      <c r="L203" s="154"/>
      <c r="M203" s="158"/>
      <c r="T203" s="159"/>
      <c r="AT203" s="155" t="s">
        <v>131</v>
      </c>
      <c r="AU203" s="155" t="s">
        <v>85</v>
      </c>
      <c r="AV203" s="13" t="s">
        <v>83</v>
      </c>
      <c r="AW203" s="13" t="s">
        <v>32</v>
      </c>
      <c r="AX203" s="13" t="s">
        <v>75</v>
      </c>
      <c r="AY203" s="155" t="s">
        <v>122</v>
      </c>
    </row>
    <row r="204" spans="2:65" s="12" customFormat="1" ht="11.25">
      <c r="B204" s="146"/>
      <c r="D204" s="147" t="s">
        <v>131</v>
      </c>
      <c r="E204" s="148" t="s">
        <v>1</v>
      </c>
      <c r="F204" s="149" t="s">
        <v>541</v>
      </c>
      <c r="H204" s="150">
        <v>98.8</v>
      </c>
      <c r="I204" s="151"/>
      <c r="L204" s="146"/>
      <c r="M204" s="152"/>
      <c r="T204" s="153"/>
      <c r="AT204" s="148" t="s">
        <v>131</v>
      </c>
      <c r="AU204" s="148" t="s">
        <v>85</v>
      </c>
      <c r="AV204" s="12" t="s">
        <v>85</v>
      </c>
      <c r="AW204" s="12" t="s">
        <v>32</v>
      </c>
      <c r="AX204" s="12" t="s">
        <v>75</v>
      </c>
      <c r="AY204" s="148" t="s">
        <v>122</v>
      </c>
    </row>
    <row r="205" spans="2:65" s="12" customFormat="1" ht="11.25">
      <c r="B205" s="146"/>
      <c r="D205" s="147" t="s">
        <v>131</v>
      </c>
      <c r="E205" s="148" t="s">
        <v>1</v>
      </c>
      <c r="F205" s="149" t="s">
        <v>542</v>
      </c>
      <c r="H205" s="150">
        <v>112</v>
      </c>
      <c r="I205" s="151"/>
      <c r="L205" s="146"/>
      <c r="M205" s="152"/>
      <c r="T205" s="153"/>
      <c r="AT205" s="148" t="s">
        <v>131</v>
      </c>
      <c r="AU205" s="148" t="s">
        <v>85</v>
      </c>
      <c r="AV205" s="12" t="s">
        <v>85</v>
      </c>
      <c r="AW205" s="12" t="s">
        <v>32</v>
      </c>
      <c r="AX205" s="12" t="s">
        <v>75</v>
      </c>
      <c r="AY205" s="148" t="s">
        <v>122</v>
      </c>
    </row>
    <row r="206" spans="2:65" s="12" customFormat="1" ht="11.25">
      <c r="B206" s="146"/>
      <c r="D206" s="147" t="s">
        <v>131</v>
      </c>
      <c r="E206" s="148" t="s">
        <v>1</v>
      </c>
      <c r="F206" s="149" t="s">
        <v>543</v>
      </c>
      <c r="H206" s="150">
        <v>56.8</v>
      </c>
      <c r="I206" s="151"/>
      <c r="L206" s="146"/>
      <c r="M206" s="152"/>
      <c r="T206" s="153"/>
      <c r="AT206" s="148" t="s">
        <v>131</v>
      </c>
      <c r="AU206" s="148" t="s">
        <v>85</v>
      </c>
      <c r="AV206" s="12" t="s">
        <v>85</v>
      </c>
      <c r="AW206" s="12" t="s">
        <v>32</v>
      </c>
      <c r="AX206" s="12" t="s">
        <v>75</v>
      </c>
      <c r="AY206" s="148" t="s">
        <v>122</v>
      </c>
    </row>
    <row r="207" spans="2:65" s="12" customFormat="1" ht="11.25">
      <c r="B207" s="146"/>
      <c r="D207" s="147" t="s">
        <v>131</v>
      </c>
      <c r="E207" s="148" t="s">
        <v>1</v>
      </c>
      <c r="F207" s="149" t="s">
        <v>544</v>
      </c>
      <c r="H207" s="150">
        <v>46.8</v>
      </c>
      <c r="I207" s="151"/>
      <c r="L207" s="146"/>
      <c r="M207" s="152"/>
      <c r="T207" s="153"/>
      <c r="AT207" s="148" t="s">
        <v>131</v>
      </c>
      <c r="AU207" s="148" t="s">
        <v>85</v>
      </c>
      <c r="AV207" s="12" t="s">
        <v>85</v>
      </c>
      <c r="AW207" s="12" t="s">
        <v>32</v>
      </c>
      <c r="AX207" s="12" t="s">
        <v>75</v>
      </c>
      <c r="AY207" s="148" t="s">
        <v>122</v>
      </c>
    </row>
    <row r="208" spans="2:65" s="14" customFormat="1" ht="11.25">
      <c r="B208" s="160"/>
      <c r="D208" s="147" t="s">
        <v>131</v>
      </c>
      <c r="E208" s="161" t="s">
        <v>1</v>
      </c>
      <c r="F208" s="162" t="s">
        <v>162</v>
      </c>
      <c r="H208" s="163">
        <v>314.39999999999998</v>
      </c>
      <c r="I208" s="164"/>
      <c r="L208" s="160"/>
      <c r="M208" s="165"/>
      <c r="T208" s="166"/>
      <c r="AT208" s="161" t="s">
        <v>131</v>
      </c>
      <c r="AU208" s="161" t="s">
        <v>85</v>
      </c>
      <c r="AV208" s="14" t="s">
        <v>129</v>
      </c>
      <c r="AW208" s="14" t="s">
        <v>32</v>
      </c>
      <c r="AX208" s="14" t="s">
        <v>83</v>
      </c>
      <c r="AY208" s="161" t="s">
        <v>122</v>
      </c>
    </row>
    <row r="209" spans="2:65" s="1" customFormat="1" ht="21.75" customHeight="1">
      <c r="B209" s="31"/>
      <c r="C209" s="167" t="s">
        <v>284</v>
      </c>
      <c r="D209" s="167" t="s">
        <v>222</v>
      </c>
      <c r="E209" s="168" t="s">
        <v>545</v>
      </c>
      <c r="F209" s="169" t="s">
        <v>546</v>
      </c>
      <c r="G209" s="170" t="s">
        <v>170</v>
      </c>
      <c r="H209" s="171">
        <v>2.8260000000000001</v>
      </c>
      <c r="I209" s="172"/>
      <c r="J209" s="173">
        <f>ROUND(I209*H209,2)</f>
        <v>0</v>
      </c>
      <c r="K209" s="174"/>
      <c r="L209" s="175"/>
      <c r="M209" s="176" t="s">
        <v>1</v>
      </c>
      <c r="N209" s="177" t="s">
        <v>40</v>
      </c>
      <c r="P209" s="142">
        <f>O209*H209</f>
        <v>0</v>
      </c>
      <c r="Q209" s="142">
        <v>0.55000000000000004</v>
      </c>
      <c r="R209" s="142">
        <f>Q209*H209</f>
        <v>1.5543000000000002</v>
      </c>
      <c r="S209" s="142">
        <v>0</v>
      </c>
      <c r="T209" s="143">
        <f>S209*H209</f>
        <v>0</v>
      </c>
      <c r="AR209" s="144" t="s">
        <v>225</v>
      </c>
      <c r="AT209" s="144" t="s">
        <v>222</v>
      </c>
      <c r="AU209" s="144" t="s">
        <v>85</v>
      </c>
      <c r="AY209" s="16" t="s">
        <v>122</v>
      </c>
      <c r="BE209" s="145">
        <f>IF(N209="základní",J209,0)</f>
        <v>0</v>
      </c>
      <c r="BF209" s="145">
        <f>IF(N209="snížená",J209,0)</f>
        <v>0</v>
      </c>
      <c r="BG209" s="145">
        <f>IF(N209="zákl. přenesená",J209,0)</f>
        <v>0</v>
      </c>
      <c r="BH209" s="145">
        <f>IF(N209="sníž. přenesená",J209,0)</f>
        <v>0</v>
      </c>
      <c r="BI209" s="145">
        <f>IF(N209="nulová",J209,0)</f>
        <v>0</v>
      </c>
      <c r="BJ209" s="16" t="s">
        <v>83</v>
      </c>
      <c r="BK209" s="145">
        <f>ROUND(I209*H209,2)</f>
        <v>0</v>
      </c>
      <c r="BL209" s="16" t="s">
        <v>209</v>
      </c>
      <c r="BM209" s="144" t="s">
        <v>547</v>
      </c>
    </row>
    <row r="210" spans="2:65" s="13" customFormat="1" ht="11.25">
      <c r="B210" s="154"/>
      <c r="D210" s="147" t="s">
        <v>131</v>
      </c>
      <c r="E210" s="155" t="s">
        <v>1</v>
      </c>
      <c r="F210" s="156" t="s">
        <v>540</v>
      </c>
      <c r="H210" s="155" t="s">
        <v>1</v>
      </c>
      <c r="I210" s="157"/>
      <c r="L210" s="154"/>
      <c r="M210" s="158"/>
      <c r="T210" s="159"/>
      <c r="AT210" s="155" t="s">
        <v>131</v>
      </c>
      <c r="AU210" s="155" t="s">
        <v>85</v>
      </c>
      <c r="AV210" s="13" t="s">
        <v>83</v>
      </c>
      <c r="AW210" s="13" t="s">
        <v>32</v>
      </c>
      <c r="AX210" s="13" t="s">
        <v>75</v>
      </c>
      <c r="AY210" s="155" t="s">
        <v>122</v>
      </c>
    </row>
    <row r="211" spans="2:65" s="12" customFormat="1" ht="11.25">
      <c r="B211" s="146"/>
      <c r="D211" s="147" t="s">
        <v>131</v>
      </c>
      <c r="E211" s="148" t="s">
        <v>1</v>
      </c>
      <c r="F211" s="149" t="s">
        <v>548</v>
      </c>
      <c r="H211" s="150">
        <v>0.98799999999999999</v>
      </c>
      <c r="I211" s="151"/>
      <c r="L211" s="146"/>
      <c r="M211" s="152"/>
      <c r="T211" s="153"/>
      <c r="AT211" s="148" t="s">
        <v>131</v>
      </c>
      <c r="AU211" s="148" t="s">
        <v>85</v>
      </c>
      <c r="AV211" s="12" t="s">
        <v>85</v>
      </c>
      <c r="AW211" s="12" t="s">
        <v>32</v>
      </c>
      <c r="AX211" s="12" t="s">
        <v>75</v>
      </c>
      <c r="AY211" s="148" t="s">
        <v>122</v>
      </c>
    </row>
    <row r="212" spans="2:65" s="12" customFormat="1" ht="11.25">
      <c r="B212" s="146"/>
      <c r="D212" s="147" t="s">
        <v>131</v>
      </c>
      <c r="E212" s="148" t="s">
        <v>1</v>
      </c>
      <c r="F212" s="149" t="s">
        <v>549</v>
      </c>
      <c r="H212" s="150">
        <v>0.89600000000000002</v>
      </c>
      <c r="I212" s="151"/>
      <c r="L212" s="146"/>
      <c r="M212" s="152"/>
      <c r="T212" s="153"/>
      <c r="AT212" s="148" t="s">
        <v>131</v>
      </c>
      <c r="AU212" s="148" t="s">
        <v>85</v>
      </c>
      <c r="AV212" s="12" t="s">
        <v>85</v>
      </c>
      <c r="AW212" s="12" t="s">
        <v>32</v>
      </c>
      <c r="AX212" s="12" t="s">
        <v>75</v>
      </c>
      <c r="AY212" s="148" t="s">
        <v>122</v>
      </c>
    </row>
    <row r="213" spans="2:65" s="12" customFormat="1" ht="11.25">
      <c r="B213" s="146"/>
      <c r="D213" s="147" t="s">
        <v>131</v>
      </c>
      <c r="E213" s="148" t="s">
        <v>1</v>
      </c>
      <c r="F213" s="149" t="s">
        <v>550</v>
      </c>
      <c r="H213" s="150">
        <v>0.56799999999999995</v>
      </c>
      <c r="I213" s="151"/>
      <c r="L213" s="146"/>
      <c r="M213" s="152"/>
      <c r="T213" s="153"/>
      <c r="AT213" s="148" t="s">
        <v>131</v>
      </c>
      <c r="AU213" s="148" t="s">
        <v>85</v>
      </c>
      <c r="AV213" s="12" t="s">
        <v>85</v>
      </c>
      <c r="AW213" s="12" t="s">
        <v>32</v>
      </c>
      <c r="AX213" s="12" t="s">
        <v>75</v>
      </c>
      <c r="AY213" s="148" t="s">
        <v>122</v>
      </c>
    </row>
    <row r="214" spans="2:65" s="12" customFormat="1" ht="11.25">
      <c r="B214" s="146"/>
      <c r="D214" s="147" t="s">
        <v>131</v>
      </c>
      <c r="E214" s="148" t="s">
        <v>1</v>
      </c>
      <c r="F214" s="149" t="s">
        <v>551</v>
      </c>
      <c r="H214" s="150">
        <v>0.374</v>
      </c>
      <c r="I214" s="151"/>
      <c r="L214" s="146"/>
      <c r="M214" s="152"/>
      <c r="T214" s="153"/>
      <c r="AT214" s="148" t="s">
        <v>131</v>
      </c>
      <c r="AU214" s="148" t="s">
        <v>85</v>
      </c>
      <c r="AV214" s="12" t="s">
        <v>85</v>
      </c>
      <c r="AW214" s="12" t="s">
        <v>32</v>
      </c>
      <c r="AX214" s="12" t="s">
        <v>75</v>
      </c>
      <c r="AY214" s="148" t="s">
        <v>122</v>
      </c>
    </row>
    <row r="215" spans="2:65" s="14" customFormat="1" ht="11.25">
      <c r="B215" s="160"/>
      <c r="D215" s="147" t="s">
        <v>131</v>
      </c>
      <c r="E215" s="161" t="s">
        <v>1</v>
      </c>
      <c r="F215" s="162" t="s">
        <v>162</v>
      </c>
      <c r="H215" s="163">
        <v>2.8260000000000001</v>
      </c>
      <c r="I215" s="164"/>
      <c r="L215" s="160"/>
      <c r="M215" s="165"/>
      <c r="T215" s="166"/>
      <c r="AT215" s="161" t="s">
        <v>131</v>
      </c>
      <c r="AU215" s="161" t="s">
        <v>85</v>
      </c>
      <c r="AV215" s="14" t="s">
        <v>129</v>
      </c>
      <c r="AW215" s="14" t="s">
        <v>32</v>
      </c>
      <c r="AX215" s="14" t="s">
        <v>83</v>
      </c>
      <c r="AY215" s="161" t="s">
        <v>122</v>
      </c>
    </row>
    <row r="216" spans="2:65" s="1" customFormat="1" ht="33" customHeight="1">
      <c r="B216" s="31"/>
      <c r="C216" s="132" t="s">
        <v>288</v>
      </c>
      <c r="D216" s="132" t="s">
        <v>125</v>
      </c>
      <c r="E216" s="133" t="s">
        <v>552</v>
      </c>
      <c r="F216" s="134" t="s">
        <v>553</v>
      </c>
      <c r="G216" s="135" t="s">
        <v>128</v>
      </c>
      <c r="H216" s="136">
        <v>102.14100000000001</v>
      </c>
      <c r="I216" s="137"/>
      <c r="J216" s="138">
        <f>ROUND(I216*H216,2)</f>
        <v>0</v>
      </c>
      <c r="K216" s="139"/>
      <c r="L216" s="31"/>
      <c r="M216" s="140" t="s">
        <v>1</v>
      </c>
      <c r="N216" s="141" t="s">
        <v>40</v>
      </c>
      <c r="P216" s="142">
        <f>O216*H216</f>
        <v>0</v>
      </c>
      <c r="Q216" s="142">
        <v>1.1520000000000001E-2</v>
      </c>
      <c r="R216" s="142">
        <f>Q216*H216</f>
        <v>1.1766643200000002</v>
      </c>
      <c r="S216" s="142">
        <v>0</v>
      </c>
      <c r="T216" s="143">
        <f>S216*H216</f>
        <v>0</v>
      </c>
      <c r="AR216" s="144" t="s">
        <v>209</v>
      </c>
      <c r="AT216" s="144" t="s">
        <v>125</v>
      </c>
      <c r="AU216" s="144" t="s">
        <v>85</v>
      </c>
      <c r="AY216" s="16" t="s">
        <v>122</v>
      </c>
      <c r="BE216" s="145">
        <f>IF(N216="základní",J216,0)</f>
        <v>0</v>
      </c>
      <c r="BF216" s="145">
        <f>IF(N216="snížená",J216,0)</f>
        <v>0</v>
      </c>
      <c r="BG216" s="145">
        <f>IF(N216="zákl. přenesená",J216,0)</f>
        <v>0</v>
      </c>
      <c r="BH216" s="145">
        <f>IF(N216="sníž. přenesená",J216,0)</f>
        <v>0</v>
      </c>
      <c r="BI216" s="145">
        <f>IF(N216="nulová",J216,0)</f>
        <v>0</v>
      </c>
      <c r="BJ216" s="16" t="s">
        <v>83</v>
      </c>
      <c r="BK216" s="145">
        <f>ROUND(I216*H216,2)</f>
        <v>0</v>
      </c>
      <c r="BL216" s="16" t="s">
        <v>209</v>
      </c>
      <c r="BM216" s="144" t="s">
        <v>554</v>
      </c>
    </row>
    <row r="217" spans="2:65" s="13" customFormat="1" ht="11.25">
      <c r="B217" s="154"/>
      <c r="D217" s="147" t="s">
        <v>131</v>
      </c>
      <c r="E217" s="155" t="s">
        <v>1</v>
      </c>
      <c r="F217" s="156" t="s">
        <v>555</v>
      </c>
      <c r="H217" s="155" t="s">
        <v>1</v>
      </c>
      <c r="I217" s="157"/>
      <c r="L217" s="154"/>
      <c r="M217" s="158"/>
      <c r="T217" s="159"/>
      <c r="AT217" s="155" t="s">
        <v>131</v>
      </c>
      <c r="AU217" s="155" t="s">
        <v>85</v>
      </c>
      <c r="AV217" s="13" t="s">
        <v>83</v>
      </c>
      <c r="AW217" s="13" t="s">
        <v>32</v>
      </c>
      <c r="AX217" s="13" t="s">
        <v>75</v>
      </c>
      <c r="AY217" s="155" t="s">
        <v>122</v>
      </c>
    </row>
    <row r="218" spans="2:65" s="12" customFormat="1" ht="11.25">
      <c r="B218" s="146"/>
      <c r="D218" s="147" t="s">
        <v>131</v>
      </c>
      <c r="E218" s="148" t="s">
        <v>1</v>
      </c>
      <c r="F218" s="149" t="s">
        <v>556</v>
      </c>
      <c r="H218" s="150">
        <v>38.284999999999997</v>
      </c>
      <c r="I218" s="151"/>
      <c r="L218" s="146"/>
      <c r="M218" s="152"/>
      <c r="T218" s="153"/>
      <c r="AT218" s="148" t="s">
        <v>131</v>
      </c>
      <c r="AU218" s="148" t="s">
        <v>85</v>
      </c>
      <c r="AV218" s="12" t="s">
        <v>85</v>
      </c>
      <c r="AW218" s="12" t="s">
        <v>32</v>
      </c>
      <c r="AX218" s="12" t="s">
        <v>75</v>
      </c>
      <c r="AY218" s="148" t="s">
        <v>122</v>
      </c>
    </row>
    <row r="219" spans="2:65" s="12" customFormat="1" ht="11.25">
      <c r="B219" s="146"/>
      <c r="D219" s="147" t="s">
        <v>131</v>
      </c>
      <c r="E219" s="148" t="s">
        <v>1</v>
      </c>
      <c r="F219" s="149" t="s">
        <v>557</v>
      </c>
      <c r="H219" s="150">
        <v>30.628</v>
      </c>
      <c r="I219" s="151"/>
      <c r="L219" s="146"/>
      <c r="M219" s="152"/>
      <c r="T219" s="153"/>
      <c r="AT219" s="148" t="s">
        <v>131</v>
      </c>
      <c r="AU219" s="148" t="s">
        <v>85</v>
      </c>
      <c r="AV219" s="12" t="s">
        <v>85</v>
      </c>
      <c r="AW219" s="12" t="s">
        <v>32</v>
      </c>
      <c r="AX219" s="12" t="s">
        <v>75</v>
      </c>
      <c r="AY219" s="148" t="s">
        <v>122</v>
      </c>
    </row>
    <row r="220" spans="2:65" s="12" customFormat="1" ht="11.25">
      <c r="B220" s="146"/>
      <c r="D220" s="147" t="s">
        <v>131</v>
      </c>
      <c r="E220" s="148" t="s">
        <v>1</v>
      </c>
      <c r="F220" s="149" t="s">
        <v>558</v>
      </c>
      <c r="H220" s="150">
        <v>33.228000000000002</v>
      </c>
      <c r="I220" s="151"/>
      <c r="L220" s="146"/>
      <c r="M220" s="152"/>
      <c r="T220" s="153"/>
      <c r="AT220" s="148" t="s">
        <v>131</v>
      </c>
      <c r="AU220" s="148" t="s">
        <v>85</v>
      </c>
      <c r="AV220" s="12" t="s">
        <v>85</v>
      </c>
      <c r="AW220" s="12" t="s">
        <v>32</v>
      </c>
      <c r="AX220" s="12" t="s">
        <v>75</v>
      </c>
      <c r="AY220" s="148" t="s">
        <v>122</v>
      </c>
    </row>
    <row r="221" spans="2:65" s="14" customFormat="1" ht="11.25">
      <c r="B221" s="160"/>
      <c r="D221" s="147" t="s">
        <v>131</v>
      </c>
      <c r="E221" s="161" t="s">
        <v>1</v>
      </c>
      <c r="F221" s="162" t="s">
        <v>162</v>
      </c>
      <c r="H221" s="163">
        <v>102.14100000000001</v>
      </c>
      <c r="I221" s="164"/>
      <c r="L221" s="160"/>
      <c r="M221" s="165"/>
      <c r="T221" s="166"/>
      <c r="AT221" s="161" t="s">
        <v>131</v>
      </c>
      <c r="AU221" s="161" t="s">
        <v>85</v>
      </c>
      <c r="AV221" s="14" t="s">
        <v>129</v>
      </c>
      <c r="AW221" s="14" t="s">
        <v>32</v>
      </c>
      <c r="AX221" s="14" t="s">
        <v>83</v>
      </c>
      <c r="AY221" s="161" t="s">
        <v>122</v>
      </c>
    </row>
    <row r="222" spans="2:65" s="1" customFormat="1" ht="24.2" customHeight="1">
      <c r="B222" s="31"/>
      <c r="C222" s="132" t="s">
        <v>292</v>
      </c>
      <c r="D222" s="132" t="s">
        <v>125</v>
      </c>
      <c r="E222" s="133" t="s">
        <v>559</v>
      </c>
      <c r="F222" s="134" t="s">
        <v>560</v>
      </c>
      <c r="G222" s="135" t="s">
        <v>170</v>
      </c>
      <c r="H222" s="136">
        <v>2.8260000000000001</v>
      </c>
      <c r="I222" s="137"/>
      <c r="J222" s="138">
        <f>ROUND(I222*H222,2)</f>
        <v>0</v>
      </c>
      <c r="K222" s="139"/>
      <c r="L222" s="31"/>
      <c r="M222" s="140" t="s">
        <v>1</v>
      </c>
      <c r="N222" s="141" t="s">
        <v>40</v>
      </c>
      <c r="P222" s="142">
        <f>O222*H222</f>
        <v>0</v>
      </c>
      <c r="Q222" s="142">
        <v>2.3369999999999998E-2</v>
      </c>
      <c r="R222" s="142">
        <f>Q222*H222</f>
        <v>6.6043619999999997E-2</v>
      </c>
      <c r="S222" s="142">
        <v>0</v>
      </c>
      <c r="T222" s="143">
        <f>S222*H222</f>
        <v>0</v>
      </c>
      <c r="AR222" s="144" t="s">
        <v>209</v>
      </c>
      <c r="AT222" s="144" t="s">
        <v>125</v>
      </c>
      <c r="AU222" s="144" t="s">
        <v>85</v>
      </c>
      <c r="AY222" s="16" t="s">
        <v>122</v>
      </c>
      <c r="BE222" s="145">
        <f>IF(N222="základní",J222,0)</f>
        <v>0</v>
      </c>
      <c r="BF222" s="145">
        <f>IF(N222="snížená",J222,0)</f>
        <v>0</v>
      </c>
      <c r="BG222" s="145">
        <f>IF(N222="zákl. přenesená",J222,0)</f>
        <v>0</v>
      </c>
      <c r="BH222" s="145">
        <f>IF(N222="sníž. přenesená",J222,0)</f>
        <v>0</v>
      </c>
      <c r="BI222" s="145">
        <f>IF(N222="nulová",J222,0)</f>
        <v>0</v>
      </c>
      <c r="BJ222" s="16" t="s">
        <v>83</v>
      </c>
      <c r="BK222" s="145">
        <f>ROUND(I222*H222,2)</f>
        <v>0</v>
      </c>
      <c r="BL222" s="16" t="s">
        <v>209</v>
      </c>
      <c r="BM222" s="144" t="s">
        <v>561</v>
      </c>
    </row>
    <row r="223" spans="2:65" s="1" customFormat="1" ht="24.2" customHeight="1">
      <c r="B223" s="31"/>
      <c r="C223" s="132" t="s">
        <v>225</v>
      </c>
      <c r="D223" s="132" t="s">
        <v>125</v>
      </c>
      <c r="E223" s="133" t="s">
        <v>562</v>
      </c>
      <c r="F223" s="134" t="s">
        <v>563</v>
      </c>
      <c r="G223" s="135" t="s">
        <v>181</v>
      </c>
      <c r="H223" s="136">
        <v>2.802</v>
      </c>
      <c r="I223" s="137"/>
      <c r="J223" s="138">
        <f>ROUND(I223*H223,2)</f>
        <v>0</v>
      </c>
      <c r="K223" s="139"/>
      <c r="L223" s="31"/>
      <c r="M223" s="140" t="s">
        <v>1</v>
      </c>
      <c r="N223" s="141" t="s">
        <v>40</v>
      </c>
      <c r="P223" s="142">
        <f>O223*H223</f>
        <v>0</v>
      </c>
      <c r="Q223" s="142">
        <v>0</v>
      </c>
      <c r="R223" s="142">
        <f>Q223*H223</f>
        <v>0</v>
      </c>
      <c r="S223" s="142">
        <v>0</v>
      </c>
      <c r="T223" s="143">
        <f>S223*H223</f>
        <v>0</v>
      </c>
      <c r="AR223" s="144" t="s">
        <v>209</v>
      </c>
      <c r="AT223" s="144" t="s">
        <v>125</v>
      </c>
      <c r="AU223" s="144" t="s">
        <v>85</v>
      </c>
      <c r="AY223" s="16" t="s">
        <v>122</v>
      </c>
      <c r="BE223" s="145">
        <f>IF(N223="základní",J223,0)</f>
        <v>0</v>
      </c>
      <c r="BF223" s="145">
        <f>IF(N223="snížená",J223,0)</f>
        <v>0</v>
      </c>
      <c r="BG223" s="145">
        <f>IF(N223="zákl. přenesená",J223,0)</f>
        <v>0</v>
      </c>
      <c r="BH223" s="145">
        <f>IF(N223="sníž. přenesená",J223,0)</f>
        <v>0</v>
      </c>
      <c r="BI223" s="145">
        <f>IF(N223="nulová",J223,0)</f>
        <v>0</v>
      </c>
      <c r="BJ223" s="16" t="s">
        <v>83</v>
      </c>
      <c r="BK223" s="145">
        <f>ROUND(I223*H223,2)</f>
        <v>0</v>
      </c>
      <c r="BL223" s="16" t="s">
        <v>209</v>
      </c>
      <c r="BM223" s="144" t="s">
        <v>564</v>
      </c>
    </row>
    <row r="224" spans="2:65" s="1" customFormat="1" ht="24.2" customHeight="1">
      <c r="B224" s="31"/>
      <c r="C224" s="132" t="s">
        <v>300</v>
      </c>
      <c r="D224" s="132" t="s">
        <v>125</v>
      </c>
      <c r="E224" s="133" t="s">
        <v>435</v>
      </c>
      <c r="F224" s="134" t="s">
        <v>436</v>
      </c>
      <c r="G224" s="135" t="s">
        <v>181</v>
      </c>
      <c r="H224" s="136">
        <v>2.802</v>
      </c>
      <c r="I224" s="137"/>
      <c r="J224" s="138">
        <f>ROUND(I224*H224,2)</f>
        <v>0</v>
      </c>
      <c r="K224" s="139"/>
      <c r="L224" s="31"/>
      <c r="M224" s="140" t="s">
        <v>1</v>
      </c>
      <c r="N224" s="141" t="s">
        <v>40</v>
      </c>
      <c r="P224" s="142">
        <f>O224*H224</f>
        <v>0</v>
      </c>
      <c r="Q224" s="142">
        <v>0</v>
      </c>
      <c r="R224" s="142">
        <f>Q224*H224</f>
        <v>0</v>
      </c>
      <c r="S224" s="142">
        <v>0</v>
      </c>
      <c r="T224" s="143">
        <f>S224*H224</f>
        <v>0</v>
      </c>
      <c r="AR224" s="144" t="s">
        <v>209</v>
      </c>
      <c r="AT224" s="144" t="s">
        <v>125</v>
      </c>
      <c r="AU224" s="144" t="s">
        <v>85</v>
      </c>
      <c r="AY224" s="16" t="s">
        <v>122</v>
      </c>
      <c r="BE224" s="145">
        <f>IF(N224="základní",J224,0)</f>
        <v>0</v>
      </c>
      <c r="BF224" s="145">
        <f>IF(N224="snížená",J224,0)</f>
        <v>0</v>
      </c>
      <c r="BG224" s="145">
        <f>IF(N224="zákl. přenesená",J224,0)</f>
        <v>0</v>
      </c>
      <c r="BH224" s="145">
        <f>IF(N224="sníž. přenesená",J224,0)</f>
        <v>0</v>
      </c>
      <c r="BI224" s="145">
        <f>IF(N224="nulová",J224,0)</f>
        <v>0</v>
      </c>
      <c r="BJ224" s="16" t="s">
        <v>83</v>
      </c>
      <c r="BK224" s="145">
        <f>ROUND(I224*H224,2)</f>
        <v>0</v>
      </c>
      <c r="BL224" s="16" t="s">
        <v>209</v>
      </c>
      <c r="BM224" s="144" t="s">
        <v>565</v>
      </c>
    </row>
    <row r="225" spans="2:65" s="11" customFormat="1" ht="22.9" customHeight="1">
      <c r="B225" s="120"/>
      <c r="D225" s="121" t="s">
        <v>74</v>
      </c>
      <c r="E225" s="130" t="s">
        <v>438</v>
      </c>
      <c r="F225" s="130" t="s">
        <v>439</v>
      </c>
      <c r="I225" s="123"/>
      <c r="J225" s="131">
        <f>BK225</f>
        <v>0</v>
      </c>
      <c r="L225" s="120"/>
      <c r="M225" s="125"/>
      <c r="P225" s="126">
        <f>SUM(P226:P269)</f>
        <v>0</v>
      </c>
      <c r="R225" s="126">
        <f>SUM(R226:R269)</f>
        <v>1.0998750099999999</v>
      </c>
      <c r="T225" s="127">
        <f>SUM(T226:T269)</f>
        <v>1.3283079</v>
      </c>
      <c r="AR225" s="121" t="s">
        <v>85</v>
      </c>
      <c r="AT225" s="128" t="s">
        <v>74</v>
      </c>
      <c r="AU225" s="128" t="s">
        <v>83</v>
      </c>
      <c r="AY225" s="121" t="s">
        <v>122</v>
      </c>
      <c r="BK225" s="129">
        <f>SUM(BK226:BK269)</f>
        <v>0</v>
      </c>
    </row>
    <row r="226" spans="2:65" s="1" customFormat="1" ht="16.5" customHeight="1">
      <c r="B226" s="31"/>
      <c r="C226" s="132" t="s">
        <v>304</v>
      </c>
      <c r="D226" s="132" t="s">
        <v>125</v>
      </c>
      <c r="E226" s="133" t="s">
        <v>566</v>
      </c>
      <c r="F226" s="134" t="s">
        <v>567</v>
      </c>
      <c r="G226" s="135" t="s">
        <v>128</v>
      </c>
      <c r="H226" s="136">
        <v>134.13499999999999</v>
      </c>
      <c r="I226" s="137"/>
      <c r="J226" s="138">
        <f>ROUND(I226*H226,2)</f>
        <v>0</v>
      </c>
      <c r="K226" s="139"/>
      <c r="L226" s="31"/>
      <c r="M226" s="140" t="s">
        <v>1</v>
      </c>
      <c r="N226" s="141" t="s">
        <v>40</v>
      </c>
      <c r="P226" s="142">
        <f>O226*H226</f>
        <v>0</v>
      </c>
      <c r="Q226" s="142">
        <v>0</v>
      </c>
      <c r="R226" s="142">
        <f>Q226*H226</f>
        <v>0</v>
      </c>
      <c r="S226" s="142">
        <v>5.94E-3</v>
      </c>
      <c r="T226" s="143">
        <f>S226*H226</f>
        <v>0.79676189999999991</v>
      </c>
      <c r="AR226" s="144" t="s">
        <v>209</v>
      </c>
      <c r="AT226" s="144" t="s">
        <v>125</v>
      </c>
      <c r="AU226" s="144" t="s">
        <v>85</v>
      </c>
      <c r="AY226" s="16" t="s">
        <v>122</v>
      </c>
      <c r="BE226" s="145">
        <f>IF(N226="základní",J226,0)</f>
        <v>0</v>
      </c>
      <c r="BF226" s="145">
        <f>IF(N226="snížená",J226,0)</f>
        <v>0</v>
      </c>
      <c r="BG226" s="145">
        <f>IF(N226="zákl. přenesená",J226,0)</f>
        <v>0</v>
      </c>
      <c r="BH226" s="145">
        <f>IF(N226="sníž. přenesená",J226,0)</f>
        <v>0</v>
      </c>
      <c r="BI226" s="145">
        <f>IF(N226="nulová",J226,0)</f>
        <v>0</v>
      </c>
      <c r="BJ226" s="16" t="s">
        <v>83</v>
      </c>
      <c r="BK226" s="145">
        <f>ROUND(I226*H226,2)</f>
        <v>0</v>
      </c>
      <c r="BL226" s="16" t="s">
        <v>209</v>
      </c>
      <c r="BM226" s="144" t="s">
        <v>568</v>
      </c>
    </row>
    <row r="227" spans="2:65" s="13" customFormat="1" ht="11.25">
      <c r="B227" s="154"/>
      <c r="D227" s="147" t="s">
        <v>131</v>
      </c>
      <c r="E227" s="155" t="s">
        <v>1</v>
      </c>
      <c r="F227" s="156" t="s">
        <v>569</v>
      </c>
      <c r="H227" s="155" t="s">
        <v>1</v>
      </c>
      <c r="I227" s="157"/>
      <c r="L227" s="154"/>
      <c r="M227" s="158"/>
      <c r="T227" s="159"/>
      <c r="AT227" s="155" t="s">
        <v>131</v>
      </c>
      <c r="AU227" s="155" t="s">
        <v>85</v>
      </c>
      <c r="AV227" s="13" t="s">
        <v>83</v>
      </c>
      <c r="AW227" s="13" t="s">
        <v>32</v>
      </c>
      <c r="AX227" s="13" t="s">
        <v>75</v>
      </c>
      <c r="AY227" s="155" t="s">
        <v>122</v>
      </c>
    </row>
    <row r="228" spans="2:65" s="12" customFormat="1" ht="11.25">
      <c r="B228" s="146"/>
      <c r="D228" s="147" t="s">
        <v>131</v>
      </c>
      <c r="E228" s="148" t="s">
        <v>1</v>
      </c>
      <c r="F228" s="149" t="s">
        <v>570</v>
      </c>
      <c r="H228" s="150">
        <v>31.382000000000001</v>
      </c>
      <c r="I228" s="151"/>
      <c r="L228" s="146"/>
      <c r="M228" s="152"/>
      <c r="T228" s="153"/>
      <c r="AT228" s="148" t="s">
        <v>131</v>
      </c>
      <c r="AU228" s="148" t="s">
        <v>85</v>
      </c>
      <c r="AV228" s="12" t="s">
        <v>85</v>
      </c>
      <c r="AW228" s="12" t="s">
        <v>32</v>
      </c>
      <c r="AX228" s="12" t="s">
        <v>75</v>
      </c>
      <c r="AY228" s="148" t="s">
        <v>122</v>
      </c>
    </row>
    <row r="229" spans="2:65" s="12" customFormat="1" ht="11.25">
      <c r="B229" s="146"/>
      <c r="D229" s="147" t="s">
        <v>131</v>
      </c>
      <c r="E229" s="148" t="s">
        <v>1</v>
      </c>
      <c r="F229" s="149" t="s">
        <v>571</v>
      </c>
      <c r="H229" s="150">
        <v>54.216999999999999</v>
      </c>
      <c r="I229" s="151"/>
      <c r="L229" s="146"/>
      <c r="M229" s="152"/>
      <c r="T229" s="153"/>
      <c r="AT229" s="148" t="s">
        <v>131</v>
      </c>
      <c r="AU229" s="148" t="s">
        <v>85</v>
      </c>
      <c r="AV229" s="12" t="s">
        <v>85</v>
      </c>
      <c r="AW229" s="12" t="s">
        <v>32</v>
      </c>
      <c r="AX229" s="12" t="s">
        <v>75</v>
      </c>
      <c r="AY229" s="148" t="s">
        <v>122</v>
      </c>
    </row>
    <row r="230" spans="2:65" s="12" customFormat="1" ht="11.25">
      <c r="B230" s="146"/>
      <c r="D230" s="147" t="s">
        <v>131</v>
      </c>
      <c r="E230" s="148" t="s">
        <v>1</v>
      </c>
      <c r="F230" s="149" t="s">
        <v>572</v>
      </c>
      <c r="H230" s="150">
        <v>48.536000000000001</v>
      </c>
      <c r="I230" s="151"/>
      <c r="L230" s="146"/>
      <c r="M230" s="152"/>
      <c r="T230" s="153"/>
      <c r="AT230" s="148" t="s">
        <v>131</v>
      </c>
      <c r="AU230" s="148" t="s">
        <v>85</v>
      </c>
      <c r="AV230" s="12" t="s">
        <v>85</v>
      </c>
      <c r="AW230" s="12" t="s">
        <v>32</v>
      </c>
      <c r="AX230" s="12" t="s">
        <v>75</v>
      </c>
      <c r="AY230" s="148" t="s">
        <v>122</v>
      </c>
    </row>
    <row r="231" spans="2:65" s="14" customFormat="1" ht="11.25">
      <c r="B231" s="160"/>
      <c r="D231" s="147" t="s">
        <v>131</v>
      </c>
      <c r="E231" s="161" t="s">
        <v>1</v>
      </c>
      <c r="F231" s="162" t="s">
        <v>162</v>
      </c>
      <c r="H231" s="163">
        <v>134.13499999999999</v>
      </c>
      <c r="I231" s="164"/>
      <c r="L231" s="160"/>
      <c r="M231" s="165"/>
      <c r="T231" s="166"/>
      <c r="AT231" s="161" t="s">
        <v>131</v>
      </c>
      <c r="AU231" s="161" t="s">
        <v>85</v>
      </c>
      <c r="AV231" s="14" t="s">
        <v>129</v>
      </c>
      <c r="AW231" s="14" t="s">
        <v>32</v>
      </c>
      <c r="AX231" s="14" t="s">
        <v>83</v>
      </c>
      <c r="AY231" s="161" t="s">
        <v>122</v>
      </c>
    </row>
    <row r="232" spans="2:65" s="1" customFormat="1" ht="21.75" customHeight="1">
      <c r="B232" s="31"/>
      <c r="C232" s="132" t="s">
        <v>308</v>
      </c>
      <c r="D232" s="132" t="s">
        <v>125</v>
      </c>
      <c r="E232" s="133" t="s">
        <v>573</v>
      </c>
      <c r="F232" s="134" t="s">
        <v>574</v>
      </c>
      <c r="G232" s="135" t="s">
        <v>128</v>
      </c>
      <c r="H232" s="136">
        <v>102.14100000000001</v>
      </c>
      <c r="I232" s="137"/>
      <c r="J232" s="138">
        <f>ROUND(I232*H232,2)</f>
        <v>0</v>
      </c>
      <c r="K232" s="139"/>
      <c r="L232" s="31"/>
      <c r="M232" s="140" t="s">
        <v>1</v>
      </c>
      <c r="N232" s="141" t="s">
        <v>40</v>
      </c>
      <c r="P232" s="142">
        <f>O232*H232</f>
        <v>0</v>
      </c>
      <c r="Q232" s="142">
        <v>0</v>
      </c>
      <c r="R232" s="142">
        <f>Q232*H232</f>
        <v>0</v>
      </c>
      <c r="S232" s="142">
        <v>0</v>
      </c>
      <c r="T232" s="143">
        <f>S232*H232</f>
        <v>0</v>
      </c>
      <c r="AR232" s="144" t="s">
        <v>209</v>
      </c>
      <c r="AT232" s="144" t="s">
        <v>125</v>
      </c>
      <c r="AU232" s="144" t="s">
        <v>85</v>
      </c>
      <c r="AY232" s="16" t="s">
        <v>122</v>
      </c>
      <c r="BE232" s="145">
        <f>IF(N232="základní",J232,0)</f>
        <v>0</v>
      </c>
      <c r="BF232" s="145">
        <f>IF(N232="snížená",J232,0)</f>
        <v>0</v>
      </c>
      <c r="BG232" s="145">
        <f>IF(N232="zákl. přenesená",J232,0)</f>
        <v>0</v>
      </c>
      <c r="BH232" s="145">
        <f>IF(N232="sníž. přenesená",J232,0)</f>
        <v>0</v>
      </c>
      <c r="BI232" s="145">
        <f>IF(N232="nulová",J232,0)</f>
        <v>0</v>
      </c>
      <c r="BJ232" s="16" t="s">
        <v>83</v>
      </c>
      <c r="BK232" s="145">
        <f>ROUND(I232*H232,2)</f>
        <v>0</v>
      </c>
      <c r="BL232" s="16" t="s">
        <v>209</v>
      </c>
      <c r="BM232" s="144" t="s">
        <v>575</v>
      </c>
    </row>
    <row r="233" spans="2:65" s="13" customFormat="1" ht="11.25">
      <c r="B233" s="154"/>
      <c r="D233" s="147" t="s">
        <v>131</v>
      </c>
      <c r="E233" s="155" t="s">
        <v>1</v>
      </c>
      <c r="F233" s="156" t="s">
        <v>576</v>
      </c>
      <c r="H233" s="155" t="s">
        <v>1</v>
      </c>
      <c r="I233" s="157"/>
      <c r="L233" s="154"/>
      <c r="M233" s="158"/>
      <c r="T233" s="159"/>
      <c r="AT233" s="155" t="s">
        <v>131</v>
      </c>
      <c r="AU233" s="155" t="s">
        <v>85</v>
      </c>
      <c r="AV233" s="13" t="s">
        <v>83</v>
      </c>
      <c r="AW233" s="13" t="s">
        <v>32</v>
      </c>
      <c r="AX233" s="13" t="s">
        <v>75</v>
      </c>
      <c r="AY233" s="155" t="s">
        <v>122</v>
      </c>
    </row>
    <row r="234" spans="2:65" s="12" customFormat="1" ht="11.25">
      <c r="B234" s="146"/>
      <c r="D234" s="147" t="s">
        <v>131</v>
      </c>
      <c r="E234" s="148" t="s">
        <v>1</v>
      </c>
      <c r="F234" s="149" t="s">
        <v>556</v>
      </c>
      <c r="H234" s="150">
        <v>38.284999999999997</v>
      </c>
      <c r="I234" s="151"/>
      <c r="L234" s="146"/>
      <c r="M234" s="152"/>
      <c r="T234" s="153"/>
      <c r="AT234" s="148" t="s">
        <v>131</v>
      </c>
      <c r="AU234" s="148" t="s">
        <v>85</v>
      </c>
      <c r="AV234" s="12" t="s">
        <v>85</v>
      </c>
      <c r="AW234" s="12" t="s">
        <v>32</v>
      </c>
      <c r="AX234" s="12" t="s">
        <v>75</v>
      </c>
      <c r="AY234" s="148" t="s">
        <v>122</v>
      </c>
    </row>
    <row r="235" spans="2:65" s="12" customFormat="1" ht="11.25">
      <c r="B235" s="146"/>
      <c r="D235" s="147" t="s">
        <v>131</v>
      </c>
      <c r="E235" s="148" t="s">
        <v>1</v>
      </c>
      <c r="F235" s="149" t="s">
        <v>557</v>
      </c>
      <c r="H235" s="150">
        <v>30.628</v>
      </c>
      <c r="I235" s="151"/>
      <c r="L235" s="146"/>
      <c r="M235" s="152"/>
      <c r="T235" s="153"/>
      <c r="AT235" s="148" t="s">
        <v>131</v>
      </c>
      <c r="AU235" s="148" t="s">
        <v>85</v>
      </c>
      <c r="AV235" s="12" t="s">
        <v>85</v>
      </c>
      <c r="AW235" s="12" t="s">
        <v>32</v>
      </c>
      <c r="AX235" s="12" t="s">
        <v>75</v>
      </c>
      <c r="AY235" s="148" t="s">
        <v>122</v>
      </c>
    </row>
    <row r="236" spans="2:65" s="12" customFormat="1" ht="11.25">
      <c r="B236" s="146"/>
      <c r="D236" s="147" t="s">
        <v>131</v>
      </c>
      <c r="E236" s="148" t="s">
        <v>1</v>
      </c>
      <c r="F236" s="149" t="s">
        <v>558</v>
      </c>
      <c r="H236" s="150">
        <v>33.228000000000002</v>
      </c>
      <c r="I236" s="151"/>
      <c r="L236" s="146"/>
      <c r="M236" s="152"/>
      <c r="T236" s="153"/>
      <c r="AT236" s="148" t="s">
        <v>131</v>
      </c>
      <c r="AU236" s="148" t="s">
        <v>85</v>
      </c>
      <c r="AV236" s="12" t="s">
        <v>85</v>
      </c>
      <c r="AW236" s="12" t="s">
        <v>32</v>
      </c>
      <c r="AX236" s="12" t="s">
        <v>75</v>
      </c>
      <c r="AY236" s="148" t="s">
        <v>122</v>
      </c>
    </row>
    <row r="237" spans="2:65" s="14" customFormat="1" ht="11.25">
      <c r="B237" s="160"/>
      <c r="D237" s="147" t="s">
        <v>131</v>
      </c>
      <c r="E237" s="161" t="s">
        <v>1</v>
      </c>
      <c r="F237" s="162" t="s">
        <v>162</v>
      </c>
      <c r="H237" s="163">
        <v>102.14100000000001</v>
      </c>
      <c r="I237" s="164"/>
      <c r="L237" s="160"/>
      <c r="M237" s="165"/>
      <c r="T237" s="166"/>
      <c r="AT237" s="161" t="s">
        <v>131</v>
      </c>
      <c r="AU237" s="161" t="s">
        <v>85</v>
      </c>
      <c r="AV237" s="14" t="s">
        <v>129</v>
      </c>
      <c r="AW237" s="14" t="s">
        <v>32</v>
      </c>
      <c r="AX237" s="14" t="s">
        <v>83</v>
      </c>
      <c r="AY237" s="161" t="s">
        <v>122</v>
      </c>
    </row>
    <row r="238" spans="2:65" s="1" customFormat="1" ht="16.5" customHeight="1">
      <c r="B238" s="31"/>
      <c r="C238" s="167" t="s">
        <v>312</v>
      </c>
      <c r="D238" s="167" t="s">
        <v>222</v>
      </c>
      <c r="E238" s="168" t="s">
        <v>577</v>
      </c>
      <c r="F238" s="169" t="s">
        <v>578</v>
      </c>
      <c r="G238" s="170" t="s">
        <v>143</v>
      </c>
      <c r="H238" s="171">
        <v>50</v>
      </c>
      <c r="I238" s="172"/>
      <c r="J238" s="173">
        <f>ROUND(I238*H238,2)</f>
        <v>0</v>
      </c>
      <c r="K238" s="174"/>
      <c r="L238" s="175"/>
      <c r="M238" s="176" t="s">
        <v>1</v>
      </c>
      <c r="N238" s="177" t="s">
        <v>40</v>
      </c>
      <c r="P238" s="142">
        <f>O238*H238</f>
        <v>0</v>
      </c>
      <c r="Q238" s="142">
        <v>1.2E-2</v>
      </c>
      <c r="R238" s="142">
        <f>Q238*H238</f>
        <v>0.6</v>
      </c>
      <c r="S238" s="142">
        <v>0</v>
      </c>
      <c r="T238" s="143">
        <f>S238*H238</f>
        <v>0</v>
      </c>
      <c r="AR238" s="144" t="s">
        <v>225</v>
      </c>
      <c r="AT238" s="144" t="s">
        <v>222</v>
      </c>
      <c r="AU238" s="144" t="s">
        <v>85</v>
      </c>
      <c r="AY238" s="16" t="s">
        <v>122</v>
      </c>
      <c r="BE238" s="145">
        <f>IF(N238="základní",J238,0)</f>
        <v>0</v>
      </c>
      <c r="BF238" s="145">
        <f>IF(N238="snížená",J238,0)</f>
        <v>0</v>
      </c>
      <c r="BG238" s="145">
        <f>IF(N238="zákl. přenesená",J238,0)</f>
        <v>0</v>
      </c>
      <c r="BH238" s="145">
        <f>IF(N238="sníž. přenesená",J238,0)</f>
        <v>0</v>
      </c>
      <c r="BI238" s="145">
        <f>IF(N238="nulová",J238,0)</f>
        <v>0</v>
      </c>
      <c r="BJ238" s="16" t="s">
        <v>83</v>
      </c>
      <c r="BK238" s="145">
        <f>ROUND(I238*H238,2)</f>
        <v>0</v>
      </c>
      <c r="BL238" s="16" t="s">
        <v>209</v>
      </c>
      <c r="BM238" s="144" t="s">
        <v>579</v>
      </c>
    </row>
    <row r="239" spans="2:65" s="1" customFormat="1" ht="33" customHeight="1">
      <c r="B239" s="31"/>
      <c r="C239" s="167" t="s">
        <v>316</v>
      </c>
      <c r="D239" s="167" t="s">
        <v>222</v>
      </c>
      <c r="E239" s="168" t="s">
        <v>580</v>
      </c>
      <c r="F239" s="169" t="s">
        <v>581</v>
      </c>
      <c r="G239" s="170" t="s">
        <v>128</v>
      </c>
      <c r="H239" s="171">
        <v>117.462</v>
      </c>
      <c r="I239" s="172"/>
      <c r="J239" s="173">
        <f>ROUND(I239*H239,2)</f>
        <v>0</v>
      </c>
      <c r="K239" s="174"/>
      <c r="L239" s="175"/>
      <c r="M239" s="176" t="s">
        <v>1</v>
      </c>
      <c r="N239" s="177" t="s">
        <v>40</v>
      </c>
      <c r="P239" s="142">
        <f>O239*H239</f>
        <v>0</v>
      </c>
      <c r="Q239" s="142">
        <v>5.0000000000000001E-4</v>
      </c>
      <c r="R239" s="142">
        <f>Q239*H239</f>
        <v>5.8731000000000005E-2</v>
      </c>
      <c r="S239" s="142">
        <v>0</v>
      </c>
      <c r="T239" s="143">
        <f>S239*H239</f>
        <v>0</v>
      </c>
      <c r="AR239" s="144" t="s">
        <v>225</v>
      </c>
      <c r="AT239" s="144" t="s">
        <v>222</v>
      </c>
      <c r="AU239" s="144" t="s">
        <v>85</v>
      </c>
      <c r="AY239" s="16" t="s">
        <v>122</v>
      </c>
      <c r="BE239" s="145">
        <f>IF(N239="základní",J239,0)</f>
        <v>0</v>
      </c>
      <c r="BF239" s="145">
        <f>IF(N239="snížená",J239,0)</f>
        <v>0</v>
      </c>
      <c r="BG239" s="145">
        <f>IF(N239="zákl. přenesená",J239,0)</f>
        <v>0</v>
      </c>
      <c r="BH239" s="145">
        <f>IF(N239="sníž. přenesená",J239,0)</f>
        <v>0</v>
      </c>
      <c r="BI239" s="145">
        <f>IF(N239="nulová",J239,0)</f>
        <v>0</v>
      </c>
      <c r="BJ239" s="16" t="s">
        <v>83</v>
      </c>
      <c r="BK239" s="145">
        <f>ROUND(I239*H239,2)</f>
        <v>0</v>
      </c>
      <c r="BL239" s="16" t="s">
        <v>209</v>
      </c>
      <c r="BM239" s="144" t="s">
        <v>582</v>
      </c>
    </row>
    <row r="240" spans="2:65" s="12" customFormat="1" ht="11.25">
      <c r="B240" s="146"/>
      <c r="D240" s="147" t="s">
        <v>131</v>
      </c>
      <c r="F240" s="149" t="s">
        <v>583</v>
      </c>
      <c r="H240" s="150">
        <v>117.462</v>
      </c>
      <c r="I240" s="151"/>
      <c r="L240" s="146"/>
      <c r="M240" s="152"/>
      <c r="T240" s="153"/>
      <c r="AT240" s="148" t="s">
        <v>131</v>
      </c>
      <c r="AU240" s="148" t="s">
        <v>85</v>
      </c>
      <c r="AV240" s="12" t="s">
        <v>85</v>
      </c>
      <c r="AW240" s="12" t="s">
        <v>4</v>
      </c>
      <c r="AX240" s="12" t="s">
        <v>83</v>
      </c>
      <c r="AY240" s="148" t="s">
        <v>122</v>
      </c>
    </row>
    <row r="241" spans="2:65" s="1" customFormat="1" ht="16.5" customHeight="1">
      <c r="B241" s="31"/>
      <c r="C241" s="132" t="s">
        <v>320</v>
      </c>
      <c r="D241" s="132" t="s">
        <v>125</v>
      </c>
      <c r="E241" s="133" t="s">
        <v>441</v>
      </c>
      <c r="F241" s="134" t="s">
        <v>442</v>
      </c>
      <c r="G241" s="135" t="s">
        <v>143</v>
      </c>
      <c r="H241" s="136">
        <v>24.8</v>
      </c>
      <c r="I241" s="137"/>
      <c r="J241" s="138">
        <f>ROUND(I241*H241,2)</f>
        <v>0</v>
      </c>
      <c r="K241" s="139"/>
      <c r="L241" s="31"/>
      <c r="M241" s="140" t="s">
        <v>1</v>
      </c>
      <c r="N241" s="141" t="s">
        <v>40</v>
      </c>
      <c r="P241" s="142">
        <f>O241*H241</f>
        <v>0</v>
      </c>
      <c r="Q241" s="142">
        <v>0</v>
      </c>
      <c r="R241" s="142">
        <f>Q241*H241</f>
        <v>0</v>
      </c>
      <c r="S241" s="142">
        <v>1.6999999999999999E-3</v>
      </c>
      <c r="T241" s="143">
        <f>S241*H241</f>
        <v>4.2159999999999996E-2</v>
      </c>
      <c r="AR241" s="144" t="s">
        <v>209</v>
      </c>
      <c r="AT241" s="144" t="s">
        <v>125</v>
      </c>
      <c r="AU241" s="144" t="s">
        <v>85</v>
      </c>
      <c r="AY241" s="16" t="s">
        <v>122</v>
      </c>
      <c r="BE241" s="145">
        <f>IF(N241="základní",J241,0)</f>
        <v>0</v>
      </c>
      <c r="BF241" s="145">
        <f>IF(N241="snížená",J241,0)</f>
        <v>0</v>
      </c>
      <c r="BG241" s="145">
        <f>IF(N241="zákl. přenesená",J241,0)</f>
        <v>0</v>
      </c>
      <c r="BH241" s="145">
        <f>IF(N241="sníž. přenesená",J241,0)</f>
        <v>0</v>
      </c>
      <c r="BI241" s="145">
        <f>IF(N241="nulová",J241,0)</f>
        <v>0</v>
      </c>
      <c r="BJ241" s="16" t="s">
        <v>83</v>
      </c>
      <c r="BK241" s="145">
        <f>ROUND(I241*H241,2)</f>
        <v>0</v>
      </c>
      <c r="BL241" s="16" t="s">
        <v>209</v>
      </c>
      <c r="BM241" s="144" t="s">
        <v>584</v>
      </c>
    </row>
    <row r="242" spans="2:65" s="12" customFormat="1" ht="11.25">
      <c r="B242" s="146"/>
      <c r="D242" s="147" t="s">
        <v>131</v>
      </c>
      <c r="E242" s="148" t="s">
        <v>1</v>
      </c>
      <c r="F242" s="149" t="s">
        <v>585</v>
      </c>
      <c r="H242" s="150">
        <v>24.8</v>
      </c>
      <c r="I242" s="151"/>
      <c r="L242" s="146"/>
      <c r="M242" s="152"/>
      <c r="T242" s="153"/>
      <c r="AT242" s="148" t="s">
        <v>131</v>
      </c>
      <c r="AU242" s="148" t="s">
        <v>85</v>
      </c>
      <c r="AV242" s="12" t="s">
        <v>85</v>
      </c>
      <c r="AW242" s="12" t="s">
        <v>32</v>
      </c>
      <c r="AX242" s="12" t="s">
        <v>83</v>
      </c>
      <c r="AY242" s="148" t="s">
        <v>122</v>
      </c>
    </row>
    <row r="243" spans="2:65" s="1" customFormat="1" ht="24.2" customHeight="1">
      <c r="B243" s="31"/>
      <c r="C243" s="132" t="s">
        <v>324</v>
      </c>
      <c r="D243" s="132" t="s">
        <v>125</v>
      </c>
      <c r="E243" s="133" t="s">
        <v>586</v>
      </c>
      <c r="F243" s="134" t="s">
        <v>587</v>
      </c>
      <c r="G243" s="135" t="s">
        <v>143</v>
      </c>
      <c r="H243" s="136">
        <v>49.4</v>
      </c>
      <c r="I243" s="137"/>
      <c r="J243" s="138">
        <f>ROUND(I243*H243,2)</f>
        <v>0</v>
      </c>
      <c r="K243" s="139"/>
      <c r="L243" s="31"/>
      <c r="M243" s="140" t="s">
        <v>1</v>
      </c>
      <c r="N243" s="141" t="s">
        <v>40</v>
      </c>
      <c r="P243" s="142">
        <f>O243*H243</f>
        <v>0</v>
      </c>
      <c r="Q243" s="142">
        <v>0</v>
      </c>
      <c r="R243" s="142">
        <f>Q243*H243</f>
        <v>0</v>
      </c>
      <c r="S243" s="142">
        <v>1.7700000000000001E-3</v>
      </c>
      <c r="T243" s="143">
        <f>S243*H243</f>
        <v>8.7438000000000002E-2</v>
      </c>
      <c r="AR243" s="144" t="s">
        <v>209</v>
      </c>
      <c r="AT243" s="144" t="s">
        <v>125</v>
      </c>
      <c r="AU243" s="144" t="s">
        <v>85</v>
      </c>
      <c r="AY243" s="16" t="s">
        <v>122</v>
      </c>
      <c r="BE243" s="145">
        <f>IF(N243="základní",J243,0)</f>
        <v>0</v>
      </c>
      <c r="BF243" s="145">
        <f>IF(N243="snížená",J243,0)</f>
        <v>0</v>
      </c>
      <c r="BG243" s="145">
        <f>IF(N243="zákl. přenesená",J243,0)</f>
        <v>0</v>
      </c>
      <c r="BH243" s="145">
        <f>IF(N243="sníž. přenesená",J243,0)</f>
        <v>0</v>
      </c>
      <c r="BI243" s="145">
        <f>IF(N243="nulová",J243,0)</f>
        <v>0</v>
      </c>
      <c r="BJ243" s="16" t="s">
        <v>83</v>
      </c>
      <c r="BK243" s="145">
        <f>ROUND(I243*H243,2)</f>
        <v>0</v>
      </c>
      <c r="BL243" s="16" t="s">
        <v>209</v>
      </c>
      <c r="BM243" s="144" t="s">
        <v>588</v>
      </c>
    </row>
    <row r="244" spans="2:65" s="12" customFormat="1" ht="11.25">
      <c r="B244" s="146"/>
      <c r="D244" s="147" t="s">
        <v>131</v>
      </c>
      <c r="E244" s="148" t="s">
        <v>1</v>
      </c>
      <c r="F244" s="149" t="s">
        <v>589</v>
      </c>
      <c r="H244" s="150">
        <v>49.4</v>
      </c>
      <c r="I244" s="151"/>
      <c r="L244" s="146"/>
      <c r="M244" s="152"/>
      <c r="T244" s="153"/>
      <c r="AT244" s="148" t="s">
        <v>131</v>
      </c>
      <c r="AU244" s="148" t="s">
        <v>85</v>
      </c>
      <c r="AV244" s="12" t="s">
        <v>85</v>
      </c>
      <c r="AW244" s="12" t="s">
        <v>32</v>
      </c>
      <c r="AX244" s="12" t="s">
        <v>83</v>
      </c>
      <c r="AY244" s="148" t="s">
        <v>122</v>
      </c>
    </row>
    <row r="245" spans="2:65" s="1" customFormat="1" ht="24.2" customHeight="1">
      <c r="B245" s="31"/>
      <c r="C245" s="132" t="s">
        <v>328</v>
      </c>
      <c r="D245" s="132" t="s">
        <v>125</v>
      </c>
      <c r="E245" s="133" t="s">
        <v>590</v>
      </c>
      <c r="F245" s="134" t="s">
        <v>591</v>
      </c>
      <c r="G245" s="135" t="s">
        <v>143</v>
      </c>
      <c r="H245" s="136">
        <v>24.7</v>
      </c>
      <c r="I245" s="137"/>
      <c r="J245" s="138">
        <f>ROUND(I245*H245,2)</f>
        <v>0</v>
      </c>
      <c r="K245" s="139"/>
      <c r="L245" s="31"/>
      <c r="M245" s="140" t="s">
        <v>1</v>
      </c>
      <c r="N245" s="141" t="s">
        <v>40</v>
      </c>
      <c r="P245" s="142">
        <f>O245*H245</f>
        <v>0</v>
      </c>
      <c r="Q245" s="142">
        <v>0</v>
      </c>
      <c r="R245" s="142">
        <f>Q245*H245</f>
        <v>0</v>
      </c>
      <c r="S245" s="142">
        <v>1.91E-3</v>
      </c>
      <c r="T245" s="143">
        <f>S245*H245</f>
        <v>4.7176999999999997E-2</v>
      </c>
      <c r="AR245" s="144" t="s">
        <v>209</v>
      </c>
      <c r="AT245" s="144" t="s">
        <v>125</v>
      </c>
      <c r="AU245" s="144" t="s">
        <v>85</v>
      </c>
      <c r="AY245" s="16" t="s">
        <v>122</v>
      </c>
      <c r="BE245" s="145">
        <f>IF(N245="základní",J245,0)</f>
        <v>0</v>
      </c>
      <c r="BF245" s="145">
        <f>IF(N245="snížená",J245,0)</f>
        <v>0</v>
      </c>
      <c r="BG245" s="145">
        <f>IF(N245="zákl. přenesená",J245,0)</f>
        <v>0</v>
      </c>
      <c r="BH245" s="145">
        <f>IF(N245="sníž. přenesená",J245,0)</f>
        <v>0</v>
      </c>
      <c r="BI245" s="145">
        <f>IF(N245="nulová",J245,0)</f>
        <v>0</v>
      </c>
      <c r="BJ245" s="16" t="s">
        <v>83</v>
      </c>
      <c r="BK245" s="145">
        <f>ROUND(I245*H245,2)</f>
        <v>0</v>
      </c>
      <c r="BL245" s="16" t="s">
        <v>209</v>
      </c>
      <c r="BM245" s="144" t="s">
        <v>592</v>
      </c>
    </row>
    <row r="246" spans="2:65" s="13" customFormat="1" ht="11.25">
      <c r="B246" s="154"/>
      <c r="D246" s="147" t="s">
        <v>131</v>
      </c>
      <c r="E246" s="155" t="s">
        <v>1</v>
      </c>
      <c r="F246" s="156" t="s">
        <v>593</v>
      </c>
      <c r="H246" s="155" t="s">
        <v>1</v>
      </c>
      <c r="I246" s="157"/>
      <c r="L246" s="154"/>
      <c r="M246" s="158"/>
      <c r="T246" s="159"/>
      <c r="AT246" s="155" t="s">
        <v>131</v>
      </c>
      <c r="AU246" s="155" t="s">
        <v>85</v>
      </c>
      <c r="AV246" s="13" t="s">
        <v>83</v>
      </c>
      <c r="AW246" s="13" t="s">
        <v>32</v>
      </c>
      <c r="AX246" s="13" t="s">
        <v>75</v>
      </c>
      <c r="AY246" s="155" t="s">
        <v>122</v>
      </c>
    </row>
    <row r="247" spans="2:65" s="12" customFormat="1" ht="11.25">
      <c r="B247" s="146"/>
      <c r="D247" s="147" t="s">
        <v>131</v>
      </c>
      <c r="E247" s="148" t="s">
        <v>1</v>
      </c>
      <c r="F247" s="149" t="s">
        <v>594</v>
      </c>
      <c r="H247" s="150">
        <v>24.7</v>
      </c>
      <c r="I247" s="151"/>
      <c r="L247" s="146"/>
      <c r="M247" s="152"/>
      <c r="T247" s="153"/>
      <c r="AT247" s="148" t="s">
        <v>131</v>
      </c>
      <c r="AU247" s="148" t="s">
        <v>85</v>
      </c>
      <c r="AV247" s="12" t="s">
        <v>85</v>
      </c>
      <c r="AW247" s="12" t="s">
        <v>32</v>
      </c>
      <c r="AX247" s="12" t="s">
        <v>83</v>
      </c>
      <c r="AY247" s="148" t="s">
        <v>122</v>
      </c>
    </row>
    <row r="248" spans="2:65" s="1" customFormat="1" ht="24.2" customHeight="1">
      <c r="B248" s="31"/>
      <c r="C248" s="132" t="s">
        <v>332</v>
      </c>
      <c r="D248" s="132" t="s">
        <v>125</v>
      </c>
      <c r="E248" s="133" t="s">
        <v>595</v>
      </c>
      <c r="F248" s="134" t="s">
        <v>596</v>
      </c>
      <c r="G248" s="135" t="s">
        <v>143</v>
      </c>
      <c r="H248" s="136">
        <v>24.7</v>
      </c>
      <c r="I248" s="137"/>
      <c r="J248" s="138">
        <f>ROUND(I248*H248,2)</f>
        <v>0</v>
      </c>
      <c r="K248" s="139"/>
      <c r="L248" s="31"/>
      <c r="M248" s="140" t="s">
        <v>1</v>
      </c>
      <c r="N248" s="141" t="s">
        <v>40</v>
      </c>
      <c r="P248" s="142">
        <f>O248*H248</f>
        <v>0</v>
      </c>
      <c r="Q248" s="142">
        <v>0</v>
      </c>
      <c r="R248" s="142">
        <f>Q248*H248</f>
        <v>0</v>
      </c>
      <c r="S248" s="142">
        <v>1.213E-2</v>
      </c>
      <c r="T248" s="143">
        <f>S248*H248</f>
        <v>0.29961100000000002</v>
      </c>
      <c r="AR248" s="144" t="s">
        <v>209</v>
      </c>
      <c r="AT248" s="144" t="s">
        <v>125</v>
      </c>
      <c r="AU248" s="144" t="s">
        <v>85</v>
      </c>
      <c r="AY248" s="16" t="s">
        <v>122</v>
      </c>
      <c r="BE248" s="145">
        <f>IF(N248="základní",J248,0)</f>
        <v>0</v>
      </c>
      <c r="BF248" s="145">
        <f>IF(N248="snížená",J248,0)</f>
        <v>0</v>
      </c>
      <c r="BG248" s="145">
        <f>IF(N248="zákl. přenesená",J248,0)</f>
        <v>0</v>
      </c>
      <c r="BH248" s="145">
        <f>IF(N248="sníž. přenesená",J248,0)</f>
        <v>0</v>
      </c>
      <c r="BI248" s="145">
        <f>IF(N248="nulová",J248,0)</f>
        <v>0</v>
      </c>
      <c r="BJ248" s="16" t="s">
        <v>83</v>
      </c>
      <c r="BK248" s="145">
        <f>ROUND(I248*H248,2)</f>
        <v>0</v>
      </c>
      <c r="BL248" s="16" t="s">
        <v>209</v>
      </c>
      <c r="BM248" s="144" t="s">
        <v>597</v>
      </c>
    </row>
    <row r="249" spans="2:65" s="1" customFormat="1" ht="16.5" customHeight="1">
      <c r="B249" s="31"/>
      <c r="C249" s="132" t="s">
        <v>337</v>
      </c>
      <c r="D249" s="132" t="s">
        <v>125</v>
      </c>
      <c r="E249" s="133" t="s">
        <v>598</v>
      </c>
      <c r="F249" s="134" t="s">
        <v>599</v>
      </c>
      <c r="G249" s="135" t="s">
        <v>143</v>
      </c>
      <c r="H249" s="136">
        <v>14</v>
      </c>
      <c r="I249" s="137"/>
      <c r="J249" s="138">
        <f>ROUND(I249*H249,2)</f>
        <v>0</v>
      </c>
      <c r="K249" s="139"/>
      <c r="L249" s="31"/>
      <c r="M249" s="140" t="s">
        <v>1</v>
      </c>
      <c r="N249" s="141" t="s">
        <v>40</v>
      </c>
      <c r="P249" s="142">
        <f>O249*H249</f>
        <v>0</v>
      </c>
      <c r="Q249" s="142">
        <v>0</v>
      </c>
      <c r="R249" s="142">
        <f>Q249*H249</f>
        <v>0</v>
      </c>
      <c r="S249" s="142">
        <v>3.9399999999999999E-3</v>
      </c>
      <c r="T249" s="143">
        <f>S249*H249</f>
        <v>5.5160000000000001E-2</v>
      </c>
      <c r="AR249" s="144" t="s">
        <v>209</v>
      </c>
      <c r="AT249" s="144" t="s">
        <v>125</v>
      </c>
      <c r="AU249" s="144" t="s">
        <v>85</v>
      </c>
      <c r="AY249" s="16" t="s">
        <v>122</v>
      </c>
      <c r="BE249" s="145">
        <f>IF(N249="základní",J249,0)</f>
        <v>0</v>
      </c>
      <c r="BF249" s="145">
        <f>IF(N249="snížená",J249,0)</f>
        <v>0</v>
      </c>
      <c r="BG249" s="145">
        <f>IF(N249="zákl. přenesená",J249,0)</f>
        <v>0</v>
      </c>
      <c r="BH249" s="145">
        <f>IF(N249="sníž. přenesená",J249,0)</f>
        <v>0</v>
      </c>
      <c r="BI249" s="145">
        <f>IF(N249="nulová",J249,0)</f>
        <v>0</v>
      </c>
      <c r="BJ249" s="16" t="s">
        <v>83</v>
      </c>
      <c r="BK249" s="145">
        <f>ROUND(I249*H249,2)</f>
        <v>0</v>
      </c>
      <c r="BL249" s="16" t="s">
        <v>209</v>
      </c>
      <c r="BM249" s="144" t="s">
        <v>600</v>
      </c>
    </row>
    <row r="250" spans="2:65" s="12" customFormat="1" ht="11.25">
      <c r="B250" s="146"/>
      <c r="D250" s="147" t="s">
        <v>131</v>
      </c>
      <c r="E250" s="148" t="s">
        <v>1</v>
      </c>
      <c r="F250" s="149" t="s">
        <v>601</v>
      </c>
      <c r="H250" s="150">
        <v>14</v>
      </c>
      <c r="I250" s="151"/>
      <c r="L250" s="146"/>
      <c r="M250" s="152"/>
      <c r="T250" s="153"/>
      <c r="AT250" s="148" t="s">
        <v>131</v>
      </c>
      <c r="AU250" s="148" t="s">
        <v>85</v>
      </c>
      <c r="AV250" s="12" t="s">
        <v>85</v>
      </c>
      <c r="AW250" s="12" t="s">
        <v>32</v>
      </c>
      <c r="AX250" s="12" t="s">
        <v>83</v>
      </c>
      <c r="AY250" s="148" t="s">
        <v>122</v>
      </c>
    </row>
    <row r="251" spans="2:65" s="1" customFormat="1" ht="16.5" customHeight="1">
      <c r="B251" s="31"/>
      <c r="C251" s="132" t="s">
        <v>341</v>
      </c>
      <c r="D251" s="132" t="s">
        <v>125</v>
      </c>
      <c r="E251" s="133" t="s">
        <v>602</v>
      </c>
      <c r="F251" s="134" t="s">
        <v>603</v>
      </c>
      <c r="G251" s="135" t="s">
        <v>143</v>
      </c>
      <c r="H251" s="136">
        <v>151.6</v>
      </c>
      <c r="I251" s="137"/>
      <c r="J251" s="138">
        <f>ROUND(I251*H251,2)</f>
        <v>0</v>
      </c>
      <c r="K251" s="139"/>
      <c r="L251" s="31"/>
      <c r="M251" s="140" t="s">
        <v>1</v>
      </c>
      <c r="N251" s="141" t="s">
        <v>40</v>
      </c>
      <c r="P251" s="142">
        <f>O251*H251</f>
        <v>0</v>
      </c>
      <c r="Q251" s="142">
        <v>6.0999999999999997E-4</v>
      </c>
      <c r="R251" s="142">
        <f>Q251*H251</f>
        <v>9.2475999999999989E-2</v>
      </c>
      <c r="S251" s="142">
        <v>0</v>
      </c>
      <c r="T251" s="143">
        <f>S251*H251</f>
        <v>0</v>
      </c>
      <c r="AR251" s="144" t="s">
        <v>209</v>
      </c>
      <c r="AT251" s="144" t="s">
        <v>125</v>
      </c>
      <c r="AU251" s="144" t="s">
        <v>85</v>
      </c>
      <c r="AY251" s="16" t="s">
        <v>122</v>
      </c>
      <c r="BE251" s="145">
        <f>IF(N251="základní",J251,0)</f>
        <v>0</v>
      </c>
      <c r="BF251" s="145">
        <f>IF(N251="snížená",J251,0)</f>
        <v>0</v>
      </c>
      <c r="BG251" s="145">
        <f>IF(N251="zákl. přenesená",J251,0)</f>
        <v>0</v>
      </c>
      <c r="BH251" s="145">
        <f>IF(N251="sníž. přenesená",J251,0)</f>
        <v>0</v>
      </c>
      <c r="BI251" s="145">
        <f>IF(N251="nulová",J251,0)</f>
        <v>0</v>
      </c>
      <c r="BJ251" s="16" t="s">
        <v>83</v>
      </c>
      <c r="BK251" s="145">
        <f>ROUND(I251*H251,2)</f>
        <v>0</v>
      </c>
      <c r="BL251" s="16" t="s">
        <v>209</v>
      </c>
      <c r="BM251" s="144" t="s">
        <v>604</v>
      </c>
    </row>
    <row r="252" spans="2:65" s="12" customFormat="1" ht="11.25">
      <c r="B252" s="146"/>
      <c r="D252" s="147" t="s">
        <v>131</v>
      </c>
      <c r="E252" s="148" t="s">
        <v>1</v>
      </c>
      <c r="F252" s="149" t="s">
        <v>605</v>
      </c>
      <c r="H252" s="150">
        <v>73.8</v>
      </c>
      <c r="I252" s="151"/>
      <c r="L252" s="146"/>
      <c r="M252" s="152"/>
      <c r="T252" s="153"/>
      <c r="AT252" s="148" t="s">
        <v>131</v>
      </c>
      <c r="AU252" s="148" t="s">
        <v>85</v>
      </c>
      <c r="AV252" s="12" t="s">
        <v>85</v>
      </c>
      <c r="AW252" s="12" t="s">
        <v>32</v>
      </c>
      <c r="AX252" s="12" t="s">
        <v>75</v>
      </c>
      <c r="AY252" s="148" t="s">
        <v>122</v>
      </c>
    </row>
    <row r="253" spans="2:65" s="12" customFormat="1" ht="11.25">
      <c r="B253" s="146"/>
      <c r="D253" s="147" t="s">
        <v>131</v>
      </c>
      <c r="E253" s="148" t="s">
        <v>1</v>
      </c>
      <c r="F253" s="149" t="s">
        <v>489</v>
      </c>
      <c r="H253" s="150">
        <v>77.8</v>
      </c>
      <c r="I253" s="151"/>
      <c r="L253" s="146"/>
      <c r="M253" s="152"/>
      <c r="T253" s="153"/>
      <c r="AT253" s="148" t="s">
        <v>131</v>
      </c>
      <c r="AU253" s="148" t="s">
        <v>85</v>
      </c>
      <c r="AV253" s="12" t="s">
        <v>85</v>
      </c>
      <c r="AW253" s="12" t="s">
        <v>32</v>
      </c>
      <c r="AX253" s="12" t="s">
        <v>75</v>
      </c>
      <c r="AY253" s="148" t="s">
        <v>122</v>
      </c>
    </row>
    <row r="254" spans="2:65" s="14" customFormat="1" ht="11.25">
      <c r="B254" s="160"/>
      <c r="D254" s="147" t="s">
        <v>131</v>
      </c>
      <c r="E254" s="161" t="s">
        <v>1</v>
      </c>
      <c r="F254" s="162" t="s">
        <v>162</v>
      </c>
      <c r="H254" s="163">
        <v>151.6</v>
      </c>
      <c r="I254" s="164"/>
      <c r="L254" s="160"/>
      <c r="M254" s="165"/>
      <c r="T254" s="166"/>
      <c r="AT254" s="161" t="s">
        <v>131</v>
      </c>
      <c r="AU254" s="161" t="s">
        <v>85</v>
      </c>
      <c r="AV254" s="14" t="s">
        <v>129</v>
      </c>
      <c r="AW254" s="14" t="s">
        <v>32</v>
      </c>
      <c r="AX254" s="14" t="s">
        <v>83</v>
      </c>
      <c r="AY254" s="161" t="s">
        <v>122</v>
      </c>
    </row>
    <row r="255" spans="2:65" s="1" customFormat="1" ht="24.2" customHeight="1">
      <c r="B255" s="31"/>
      <c r="C255" s="132" t="s">
        <v>346</v>
      </c>
      <c r="D255" s="132" t="s">
        <v>125</v>
      </c>
      <c r="E255" s="133" t="s">
        <v>606</v>
      </c>
      <c r="F255" s="134" t="s">
        <v>607</v>
      </c>
      <c r="G255" s="135" t="s">
        <v>128</v>
      </c>
      <c r="H255" s="136">
        <v>102.14100000000001</v>
      </c>
      <c r="I255" s="137"/>
      <c r="J255" s="138">
        <f>ROUND(I255*H255,2)</f>
        <v>0</v>
      </c>
      <c r="K255" s="139"/>
      <c r="L255" s="31"/>
      <c r="M255" s="140" t="s">
        <v>1</v>
      </c>
      <c r="N255" s="141" t="s">
        <v>40</v>
      </c>
      <c r="P255" s="142">
        <f>O255*H255</f>
        <v>0</v>
      </c>
      <c r="Q255" s="142">
        <v>2.6099999999999999E-3</v>
      </c>
      <c r="R255" s="142">
        <f>Q255*H255</f>
        <v>0.26658800999999999</v>
      </c>
      <c r="S255" s="142">
        <v>0</v>
      </c>
      <c r="T255" s="143">
        <f>S255*H255</f>
        <v>0</v>
      </c>
      <c r="AR255" s="144" t="s">
        <v>209</v>
      </c>
      <c r="AT255" s="144" t="s">
        <v>125</v>
      </c>
      <c r="AU255" s="144" t="s">
        <v>85</v>
      </c>
      <c r="AY255" s="16" t="s">
        <v>122</v>
      </c>
      <c r="BE255" s="145">
        <f>IF(N255="základní",J255,0)</f>
        <v>0</v>
      </c>
      <c r="BF255" s="145">
        <f>IF(N255="snížená",J255,0)</f>
        <v>0</v>
      </c>
      <c r="BG255" s="145">
        <f>IF(N255="zákl. přenesená",J255,0)</f>
        <v>0</v>
      </c>
      <c r="BH255" s="145">
        <f>IF(N255="sníž. přenesená",J255,0)</f>
        <v>0</v>
      </c>
      <c r="BI255" s="145">
        <f>IF(N255="nulová",J255,0)</f>
        <v>0</v>
      </c>
      <c r="BJ255" s="16" t="s">
        <v>83</v>
      </c>
      <c r="BK255" s="145">
        <f>ROUND(I255*H255,2)</f>
        <v>0</v>
      </c>
      <c r="BL255" s="16" t="s">
        <v>209</v>
      </c>
      <c r="BM255" s="144" t="s">
        <v>608</v>
      </c>
    </row>
    <row r="256" spans="2:65" s="13" customFormat="1" ht="11.25">
      <c r="B256" s="154"/>
      <c r="D256" s="147" t="s">
        <v>131</v>
      </c>
      <c r="E256" s="155" t="s">
        <v>1</v>
      </c>
      <c r="F256" s="156" t="s">
        <v>609</v>
      </c>
      <c r="H256" s="155" t="s">
        <v>1</v>
      </c>
      <c r="I256" s="157"/>
      <c r="L256" s="154"/>
      <c r="M256" s="158"/>
      <c r="T256" s="159"/>
      <c r="AT256" s="155" t="s">
        <v>131</v>
      </c>
      <c r="AU256" s="155" t="s">
        <v>85</v>
      </c>
      <c r="AV256" s="13" t="s">
        <v>83</v>
      </c>
      <c r="AW256" s="13" t="s">
        <v>32</v>
      </c>
      <c r="AX256" s="13" t="s">
        <v>75</v>
      </c>
      <c r="AY256" s="155" t="s">
        <v>122</v>
      </c>
    </row>
    <row r="257" spans="2:65" s="12" customFormat="1" ht="11.25">
      <c r="B257" s="146"/>
      <c r="D257" s="147" t="s">
        <v>131</v>
      </c>
      <c r="E257" s="148" t="s">
        <v>1</v>
      </c>
      <c r="F257" s="149" t="s">
        <v>556</v>
      </c>
      <c r="H257" s="150">
        <v>38.284999999999997</v>
      </c>
      <c r="I257" s="151"/>
      <c r="L257" s="146"/>
      <c r="M257" s="152"/>
      <c r="T257" s="153"/>
      <c r="AT257" s="148" t="s">
        <v>131</v>
      </c>
      <c r="AU257" s="148" t="s">
        <v>85</v>
      </c>
      <c r="AV257" s="12" t="s">
        <v>85</v>
      </c>
      <c r="AW257" s="12" t="s">
        <v>32</v>
      </c>
      <c r="AX257" s="12" t="s">
        <v>75</v>
      </c>
      <c r="AY257" s="148" t="s">
        <v>122</v>
      </c>
    </row>
    <row r="258" spans="2:65" s="12" customFormat="1" ht="11.25">
      <c r="B258" s="146"/>
      <c r="D258" s="147" t="s">
        <v>131</v>
      </c>
      <c r="E258" s="148" t="s">
        <v>1</v>
      </c>
      <c r="F258" s="149" t="s">
        <v>557</v>
      </c>
      <c r="H258" s="150">
        <v>30.628</v>
      </c>
      <c r="I258" s="151"/>
      <c r="L258" s="146"/>
      <c r="M258" s="152"/>
      <c r="T258" s="153"/>
      <c r="AT258" s="148" t="s">
        <v>131</v>
      </c>
      <c r="AU258" s="148" t="s">
        <v>85</v>
      </c>
      <c r="AV258" s="12" t="s">
        <v>85</v>
      </c>
      <c r="AW258" s="12" t="s">
        <v>32</v>
      </c>
      <c r="AX258" s="12" t="s">
        <v>75</v>
      </c>
      <c r="AY258" s="148" t="s">
        <v>122</v>
      </c>
    </row>
    <row r="259" spans="2:65" s="12" customFormat="1" ht="11.25">
      <c r="B259" s="146"/>
      <c r="D259" s="147" t="s">
        <v>131</v>
      </c>
      <c r="E259" s="148" t="s">
        <v>1</v>
      </c>
      <c r="F259" s="149" t="s">
        <v>558</v>
      </c>
      <c r="H259" s="150">
        <v>33.228000000000002</v>
      </c>
      <c r="I259" s="151"/>
      <c r="L259" s="146"/>
      <c r="M259" s="152"/>
      <c r="T259" s="153"/>
      <c r="AT259" s="148" t="s">
        <v>131</v>
      </c>
      <c r="AU259" s="148" t="s">
        <v>85</v>
      </c>
      <c r="AV259" s="12" t="s">
        <v>85</v>
      </c>
      <c r="AW259" s="12" t="s">
        <v>32</v>
      </c>
      <c r="AX259" s="12" t="s">
        <v>75</v>
      </c>
      <c r="AY259" s="148" t="s">
        <v>122</v>
      </c>
    </row>
    <row r="260" spans="2:65" s="14" customFormat="1" ht="11.25">
      <c r="B260" s="160"/>
      <c r="D260" s="147" t="s">
        <v>131</v>
      </c>
      <c r="E260" s="161" t="s">
        <v>1</v>
      </c>
      <c r="F260" s="162" t="s">
        <v>162</v>
      </c>
      <c r="H260" s="163">
        <v>102.14100000000001</v>
      </c>
      <c r="I260" s="164"/>
      <c r="L260" s="160"/>
      <c r="M260" s="165"/>
      <c r="T260" s="166"/>
      <c r="AT260" s="161" t="s">
        <v>131</v>
      </c>
      <c r="AU260" s="161" t="s">
        <v>85</v>
      </c>
      <c r="AV260" s="14" t="s">
        <v>129</v>
      </c>
      <c r="AW260" s="14" t="s">
        <v>32</v>
      </c>
      <c r="AX260" s="14" t="s">
        <v>83</v>
      </c>
      <c r="AY260" s="161" t="s">
        <v>122</v>
      </c>
    </row>
    <row r="261" spans="2:65" s="1" customFormat="1" ht="24.2" customHeight="1">
      <c r="B261" s="31"/>
      <c r="C261" s="132" t="s">
        <v>350</v>
      </c>
      <c r="D261" s="132" t="s">
        <v>125</v>
      </c>
      <c r="E261" s="133" t="s">
        <v>610</v>
      </c>
      <c r="F261" s="134" t="s">
        <v>611</v>
      </c>
      <c r="G261" s="135" t="s">
        <v>143</v>
      </c>
      <c r="H261" s="136">
        <v>24.8</v>
      </c>
      <c r="I261" s="137"/>
      <c r="J261" s="138">
        <f>ROUND(I261*H261,2)</f>
        <v>0</v>
      </c>
      <c r="K261" s="139"/>
      <c r="L261" s="31"/>
      <c r="M261" s="140" t="s">
        <v>1</v>
      </c>
      <c r="N261" s="141" t="s">
        <v>40</v>
      </c>
      <c r="P261" s="142">
        <f>O261*H261</f>
        <v>0</v>
      </c>
      <c r="Q261" s="142">
        <v>5.6999999999999998E-4</v>
      </c>
      <c r="R261" s="142">
        <f>Q261*H261</f>
        <v>1.4135999999999999E-2</v>
      </c>
      <c r="S261" s="142">
        <v>0</v>
      </c>
      <c r="T261" s="143">
        <f>S261*H261</f>
        <v>0</v>
      </c>
      <c r="AR261" s="144" t="s">
        <v>209</v>
      </c>
      <c r="AT261" s="144" t="s">
        <v>125</v>
      </c>
      <c r="AU261" s="144" t="s">
        <v>85</v>
      </c>
      <c r="AY261" s="16" t="s">
        <v>122</v>
      </c>
      <c r="BE261" s="145">
        <f>IF(N261="základní",J261,0)</f>
        <v>0</v>
      </c>
      <c r="BF261" s="145">
        <f>IF(N261="snížená",J261,0)</f>
        <v>0</v>
      </c>
      <c r="BG261" s="145">
        <f>IF(N261="zákl. přenesená",J261,0)</f>
        <v>0</v>
      </c>
      <c r="BH261" s="145">
        <f>IF(N261="sníž. přenesená",J261,0)</f>
        <v>0</v>
      </c>
      <c r="BI261" s="145">
        <f>IF(N261="nulová",J261,0)</f>
        <v>0</v>
      </c>
      <c r="BJ261" s="16" t="s">
        <v>83</v>
      </c>
      <c r="BK261" s="145">
        <f>ROUND(I261*H261,2)</f>
        <v>0</v>
      </c>
      <c r="BL261" s="16" t="s">
        <v>209</v>
      </c>
      <c r="BM261" s="144" t="s">
        <v>612</v>
      </c>
    </row>
    <row r="262" spans="2:65" s="12" customFormat="1" ht="11.25">
      <c r="B262" s="146"/>
      <c r="D262" s="147" t="s">
        <v>131</v>
      </c>
      <c r="E262" s="148" t="s">
        <v>1</v>
      </c>
      <c r="F262" s="149" t="s">
        <v>585</v>
      </c>
      <c r="H262" s="150">
        <v>24.8</v>
      </c>
      <c r="I262" s="151"/>
      <c r="L262" s="146"/>
      <c r="M262" s="152"/>
      <c r="T262" s="153"/>
      <c r="AT262" s="148" t="s">
        <v>131</v>
      </c>
      <c r="AU262" s="148" t="s">
        <v>85</v>
      </c>
      <c r="AV262" s="12" t="s">
        <v>85</v>
      </c>
      <c r="AW262" s="12" t="s">
        <v>32</v>
      </c>
      <c r="AX262" s="12" t="s">
        <v>83</v>
      </c>
      <c r="AY262" s="148" t="s">
        <v>122</v>
      </c>
    </row>
    <row r="263" spans="2:65" s="1" customFormat="1" ht="24.2" customHeight="1">
      <c r="B263" s="31"/>
      <c r="C263" s="132" t="s">
        <v>354</v>
      </c>
      <c r="D263" s="132" t="s">
        <v>125</v>
      </c>
      <c r="E263" s="133" t="s">
        <v>613</v>
      </c>
      <c r="F263" s="134" t="s">
        <v>614</v>
      </c>
      <c r="G263" s="135" t="s">
        <v>143</v>
      </c>
      <c r="H263" s="136">
        <v>49.4</v>
      </c>
      <c r="I263" s="137"/>
      <c r="J263" s="138">
        <f>ROUND(I263*H263,2)</f>
        <v>0</v>
      </c>
      <c r="K263" s="139"/>
      <c r="L263" s="31"/>
      <c r="M263" s="140" t="s">
        <v>1</v>
      </c>
      <c r="N263" s="141" t="s">
        <v>40</v>
      </c>
      <c r="P263" s="142">
        <f>O263*H263</f>
        <v>0</v>
      </c>
      <c r="Q263" s="142">
        <v>4.4999999999999999E-4</v>
      </c>
      <c r="R263" s="142">
        <f>Q263*H263</f>
        <v>2.223E-2</v>
      </c>
      <c r="S263" s="142">
        <v>0</v>
      </c>
      <c r="T263" s="143">
        <f>S263*H263</f>
        <v>0</v>
      </c>
      <c r="AR263" s="144" t="s">
        <v>209</v>
      </c>
      <c r="AT263" s="144" t="s">
        <v>125</v>
      </c>
      <c r="AU263" s="144" t="s">
        <v>85</v>
      </c>
      <c r="AY263" s="16" t="s">
        <v>122</v>
      </c>
      <c r="BE263" s="145">
        <f>IF(N263="základní",J263,0)</f>
        <v>0</v>
      </c>
      <c r="BF263" s="145">
        <f>IF(N263="snížená",J263,0)</f>
        <v>0</v>
      </c>
      <c r="BG263" s="145">
        <f>IF(N263="zákl. přenesená",J263,0)</f>
        <v>0</v>
      </c>
      <c r="BH263" s="145">
        <f>IF(N263="sníž. přenesená",J263,0)</f>
        <v>0</v>
      </c>
      <c r="BI263" s="145">
        <f>IF(N263="nulová",J263,0)</f>
        <v>0</v>
      </c>
      <c r="BJ263" s="16" t="s">
        <v>83</v>
      </c>
      <c r="BK263" s="145">
        <f>ROUND(I263*H263,2)</f>
        <v>0</v>
      </c>
      <c r="BL263" s="16" t="s">
        <v>209</v>
      </c>
      <c r="BM263" s="144" t="s">
        <v>615</v>
      </c>
    </row>
    <row r="264" spans="2:65" s="12" customFormat="1" ht="11.25">
      <c r="B264" s="146"/>
      <c r="D264" s="147" t="s">
        <v>131</v>
      </c>
      <c r="E264" s="148" t="s">
        <v>1</v>
      </c>
      <c r="F264" s="149" t="s">
        <v>589</v>
      </c>
      <c r="H264" s="150">
        <v>49.4</v>
      </c>
      <c r="I264" s="151"/>
      <c r="L264" s="146"/>
      <c r="M264" s="152"/>
      <c r="T264" s="153"/>
      <c r="AT264" s="148" t="s">
        <v>131</v>
      </c>
      <c r="AU264" s="148" t="s">
        <v>85</v>
      </c>
      <c r="AV264" s="12" t="s">
        <v>85</v>
      </c>
      <c r="AW264" s="12" t="s">
        <v>32</v>
      </c>
      <c r="AX264" s="12" t="s">
        <v>83</v>
      </c>
      <c r="AY264" s="148" t="s">
        <v>122</v>
      </c>
    </row>
    <row r="265" spans="2:65" s="1" customFormat="1" ht="21.75" customHeight="1">
      <c r="B265" s="31"/>
      <c r="C265" s="132" t="s">
        <v>358</v>
      </c>
      <c r="D265" s="132" t="s">
        <v>125</v>
      </c>
      <c r="E265" s="133" t="s">
        <v>616</v>
      </c>
      <c r="F265" s="134" t="s">
        <v>617</v>
      </c>
      <c r="G265" s="135" t="s">
        <v>143</v>
      </c>
      <c r="H265" s="136">
        <v>49.4</v>
      </c>
      <c r="I265" s="137"/>
      <c r="J265" s="138">
        <f>ROUND(I265*H265,2)</f>
        <v>0</v>
      </c>
      <c r="K265" s="139"/>
      <c r="L265" s="31"/>
      <c r="M265" s="140" t="s">
        <v>1</v>
      </c>
      <c r="N265" s="141" t="s">
        <v>40</v>
      </c>
      <c r="P265" s="142">
        <f>O265*H265</f>
        <v>0</v>
      </c>
      <c r="Q265" s="142">
        <v>9.1E-4</v>
      </c>
      <c r="R265" s="142">
        <f>Q265*H265</f>
        <v>4.4954000000000001E-2</v>
      </c>
      <c r="S265" s="142">
        <v>0</v>
      </c>
      <c r="T265" s="143">
        <f>S265*H265</f>
        <v>0</v>
      </c>
      <c r="AR265" s="144" t="s">
        <v>209</v>
      </c>
      <c r="AT265" s="144" t="s">
        <v>125</v>
      </c>
      <c r="AU265" s="144" t="s">
        <v>85</v>
      </c>
      <c r="AY265" s="16" t="s">
        <v>122</v>
      </c>
      <c r="BE265" s="145">
        <f>IF(N265="základní",J265,0)</f>
        <v>0</v>
      </c>
      <c r="BF265" s="145">
        <f>IF(N265="snížená",J265,0)</f>
        <v>0</v>
      </c>
      <c r="BG265" s="145">
        <f>IF(N265="zákl. přenesená",J265,0)</f>
        <v>0</v>
      </c>
      <c r="BH265" s="145">
        <f>IF(N265="sníž. přenesená",J265,0)</f>
        <v>0</v>
      </c>
      <c r="BI265" s="145">
        <f>IF(N265="nulová",J265,0)</f>
        <v>0</v>
      </c>
      <c r="BJ265" s="16" t="s">
        <v>83</v>
      </c>
      <c r="BK265" s="145">
        <f>ROUND(I265*H265,2)</f>
        <v>0</v>
      </c>
      <c r="BL265" s="16" t="s">
        <v>209</v>
      </c>
      <c r="BM265" s="144" t="s">
        <v>618</v>
      </c>
    </row>
    <row r="266" spans="2:65" s="12" customFormat="1" ht="11.25">
      <c r="B266" s="146"/>
      <c r="D266" s="147" t="s">
        <v>131</v>
      </c>
      <c r="E266" s="148" t="s">
        <v>1</v>
      </c>
      <c r="F266" s="149" t="s">
        <v>589</v>
      </c>
      <c r="H266" s="150">
        <v>49.4</v>
      </c>
      <c r="I266" s="151"/>
      <c r="L266" s="146"/>
      <c r="M266" s="152"/>
      <c r="T266" s="153"/>
      <c r="AT266" s="148" t="s">
        <v>131</v>
      </c>
      <c r="AU266" s="148" t="s">
        <v>85</v>
      </c>
      <c r="AV266" s="12" t="s">
        <v>85</v>
      </c>
      <c r="AW266" s="12" t="s">
        <v>32</v>
      </c>
      <c r="AX266" s="12" t="s">
        <v>83</v>
      </c>
      <c r="AY266" s="148" t="s">
        <v>122</v>
      </c>
    </row>
    <row r="267" spans="2:65" s="1" customFormat="1" ht="24.2" customHeight="1">
      <c r="B267" s="31"/>
      <c r="C267" s="132" t="s">
        <v>364</v>
      </c>
      <c r="D267" s="132" t="s">
        <v>125</v>
      </c>
      <c r="E267" s="133" t="s">
        <v>619</v>
      </c>
      <c r="F267" s="134" t="s">
        <v>620</v>
      </c>
      <c r="G267" s="135" t="s">
        <v>272</v>
      </c>
      <c r="H267" s="136">
        <v>4</v>
      </c>
      <c r="I267" s="137"/>
      <c r="J267" s="138">
        <f>ROUND(I267*H267,2)</f>
        <v>0</v>
      </c>
      <c r="K267" s="139"/>
      <c r="L267" s="31"/>
      <c r="M267" s="140" t="s">
        <v>1</v>
      </c>
      <c r="N267" s="141" t="s">
        <v>40</v>
      </c>
      <c r="P267" s="142">
        <f>O267*H267</f>
        <v>0</v>
      </c>
      <c r="Q267" s="142">
        <v>1.9000000000000001E-4</v>
      </c>
      <c r="R267" s="142">
        <f>Q267*H267</f>
        <v>7.6000000000000004E-4</v>
      </c>
      <c r="S267" s="142">
        <v>0</v>
      </c>
      <c r="T267" s="143">
        <f>S267*H267</f>
        <v>0</v>
      </c>
      <c r="AR267" s="144" t="s">
        <v>209</v>
      </c>
      <c r="AT267" s="144" t="s">
        <v>125</v>
      </c>
      <c r="AU267" s="144" t="s">
        <v>85</v>
      </c>
      <c r="AY267" s="16" t="s">
        <v>122</v>
      </c>
      <c r="BE267" s="145">
        <f>IF(N267="základní",J267,0)</f>
        <v>0</v>
      </c>
      <c r="BF267" s="145">
        <f>IF(N267="snížená",J267,0)</f>
        <v>0</v>
      </c>
      <c r="BG267" s="145">
        <f>IF(N267="zákl. přenesená",J267,0)</f>
        <v>0</v>
      </c>
      <c r="BH267" s="145">
        <f>IF(N267="sníž. přenesená",J267,0)</f>
        <v>0</v>
      </c>
      <c r="BI267" s="145">
        <f>IF(N267="nulová",J267,0)</f>
        <v>0</v>
      </c>
      <c r="BJ267" s="16" t="s">
        <v>83</v>
      </c>
      <c r="BK267" s="145">
        <f>ROUND(I267*H267,2)</f>
        <v>0</v>
      </c>
      <c r="BL267" s="16" t="s">
        <v>209</v>
      </c>
      <c r="BM267" s="144" t="s">
        <v>621</v>
      </c>
    </row>
    <row r="268" spans="2:65" s="1" customFormat="1" ht="24.2" customHeight="1">
      <c r="B268" s="31"/>
      <c r="C268" s="132" t="s">
        <v>369</v>
      </c>
      <c r="D268" s="132" t="s">
        <v>125</v>
      </c>
      <c r="E268" s="133" t="s">
        <v>622</v>
      </c>
      <c r="F268" s="134" t="s">
        <v>623</v>
      </c>
      <c r="G268" s="135" t="s">
        <v>181</v>
      </c>
      <c r="H268" s="136">
        <v>1.1000000000000001</v>
      </c>
      <c r="I268" s="137"/>
      <c r="J268" s="138">
        <f>ROUND(I268*H268,2)</f>
        <v>0</v>
      </c>
      <c r="K268" s="139"/>
      <c r="L268" s="31"/>
      <c r="M268" s="140" t="s">
        <v>1</v>
      </c>
      <c r="N268" s="141" t="s">
        <v>40</v>
      </c>
      <c r="P268" s="142">
        <f>O268*H268</f>
        <v>0</v>
      </c>
      <c r="Q268" s="142">
        <v>0</v>
      </c>
      <c r="R268" s="142">
        <f>Q268*H268</f>
        <v>0</v>
      </c>
      <c r="S268" s="142">
        <v>0</v>
      </c>
      <c r="T268" s="143">
        <f>S268*H268</f>
        <v>0</v>
      </c>
      <c r="AR268" s="144" t="s">
        <v>209</v>
      </c>
      <c r="AT268" s="144" t="s">
        <v>125</v>
      </c>
      <c r="AU268" s="144" t="s">
        <v>85</v>
      </c>
      <c r="AY268" s="16" t="s">
        <v>122</v>
      </c>
      <c r="BE268" s="145">
        <f>IF(N268="základní",J268,0)</f>
        <v>0</v>
      </c>
      <c r="BF268" s="145">
        <f>IF(N268="snížená",J268,0)</f>
        <v>0</v>
      </c>
      <c r="BG268" s="145">
        <f>IF(N268="zákl. přenesená",J268,0)</f>
        <v>0</v>
      </c>
      <c r="BH268" s="145">
        <f>IF(N268="sníž. přenesená",J268,0)</f>
        <v>0</v>
      </c>
      <c r="BI268" s="145">
        <f>IF(N268="nulová",J268,0)</f>
        <v>0</v>
      </c>
      <c r="BJ268" s="16" t="s">
        <v>83</v>
      </c>
      <c r="BK268" s="145">
        <f>ROUND(I268*H268,2)</f>
        <v>0</v>
      </c>
      <c r="BL268" s="16" t="s">
        <v>209</v>
      </c>
      <c r="BM268" s="144" t="s">
        <v>624</v>
      </c>
    </row>
    <row r="269" spans="2:65" s="1" customFormat="1" ht="24.2" customHeight="1">
      <c r="B269" s="31"/>
      <c r="C269" s="132" t="s">
        <v>374</v>
      </c>
      <c r="D269" s="132" t="s">
        <v>125</v>
      </c>
      <c r="E269" s="133" t="s">
        <v>467</v>
      </c>
      <c r="F269" s="134" t="s">
        <v>468</v>
      </c>
      <c r="G269" s="135" t="s">
        <v>181</v>
      </c>
      <c r="H269" s="136">
        <v>1.1000000000000001</v>
      </c>
      <c r="I269" s="137"/>
      <c r="J269" s="138">
        <f>ROUND(I269*H269,2)</f>
        <v>0</v>
      </c>
      <c r="K269" s="139"/>
      <c r="L269" s="31"/>
      <c r="M269" s="140" t="s">
        <v>1</v>
      </c>
      <c r="N269" s="141" t="s">
        <v>40</v>
      </c>
      <c r="P269" s="142">
        <f>O269*H269</f>
        <v>0</v>
      </c>
      <c r="Q269" s="142">
        <v>0</v>
      </c>
      <c r="R269" s="142">
        <f>Q269*H269</f>
        <v>0</v>
      </c>
      <c r="S269" s="142">
        <v>0</v>
      </c>
      <c r="T269" s="143">
        <f>S269*H269</f>
        <v>0</v>
      </c>
      <c r="AR269" s="144" t="s">
        <v>209</v>
      </c>
      <c r="AT269" s="144" t="s">
        <v>125</v>
      </c>
      <c r="AU269" s="144" t="s">
        <v>85</v>
      </c>
      <c r="AY269" s="16" t="s">
        <v>122</v>
      </c>
      <c r="BE269" s="145">
        <f>IF(N269="základní",J269,0)</f>
        <v>0</v>
      </c>
      <c r="BF269" s="145">
        <f>IF(N269="snížená",J269,0)</f>
        <v>0</v>
      </c>
      <c r="BG269" s="145">
        <f>IF(N269="zákl. přenesená",J269,0)</f>
        <v>0</v>
      </c>
      <c r="BH269" s="145">
        <f>IF(N269="sníž. přenesená",J269,0)</f>
        <v>0</v>
      </c>
      <c r="BI269" s="145">
        <f>IF(N269="nulová",J269,0)</f>
        <v>0</v>
      </c>
      <c r="BJ269" s="16" t="s">
        <v>83</v>
      </c>
      <c r="BK269" s="145">
        <f>ROUND(I269*H269,2)</f>
        <v>0</v>
      </c>
      <c r="BL269" s="16" t="s">
        <v>209</v>
      </c>
      <c r="BM269" s="144" t="s">
        <v>625</v>
      </c>
    </row>
    <row r="270" spans="2:65" s="11" customFormat="1" ht="25.9" customHeight="1">
      <c r="B270" s="120"/>
      <c r="D270" s="121" t="s">
        <v>74</v>
      </c>
      <c r="E270" s="122" t="s">
        <v>222</v>
      </c>
      <c r="F270" s="122" t="s">
        <v>626</v>
      </c>
      <c r="I270" s="123"/>
      <c r="J270" s="124">
        <f>BK270</f>
        <v>0</v>
      </c>
      <c r="L270" s="120"/>
      <c r="M270" s="125"/>
      <c r="P270" s="126">
        <f>P271</f>
        <v>0</v>
      </c>
      <c r="R270" s="126">
        <f>R271</f>
        <v>0</v>
      </c>
      <c r="T270" s="127">
        <f>T271</f>
        <v>0</v>
      </c>
      <c r="AR270" s="121" t="s">
        <v>137</v>
      </c>
      <c r="AT270" s="128" t="s">
        <v>74</v>
      </c>
      <c r="AU270" s="128" t="s">
        <v>75</v>
      </c>
      <c r="AY270" s="121" t="s">
        <v>122</v>
      </c>
      <c r="BK270" s="129">
        <f>BK271</f>
        <v>0</v>
      </c>
    </row>
    <row r="271" spans="2:65" s="11" customFormat="1" ht="22.9" customHeight="1">
      <c r="B271" s="120"/>
      <c r="D271" s="121" t="s">
        <v>74</v>
      </c>
      <c r="E271" s="130" t="s">
        <v>627</v>
      </c>
      <c r="F271" s="130" t="s">
        <v>628</v>
      </c>
      <c r="I271" s="123"/>
      <c r="J271" s="131">
        <f>BK271</f>
        <v>0</v>
      </c>
      <c r="L271" s="120"/>
      <c r="M271" s="125"/>
      <c r="P271" s="126">
        <f>SUM(P272:P274)</f>
        <v>0</v>
      </c>
      <c r="R271" s="126">
        <f>SUM(R272:R274)</f>
        <v>0</v>
      </c>
      <c r="T271" s="127">
        <f>SUM(T272:T274)</f>
        <v>0</v>
      </c>
      <c r="AR271" s="121" t="s">
        <v>137</v>
      </c>
      <c r="AT271" s="128" t="s">
        <v>74</v>
      </c>
      <c r="AU271" s="128" t="s">
        <v>83</v>
      </c>
      <c r="AY271" s="121" t="s">
        <v>122</v>
      </c>
      <c r="BK271" s="129">
        <f>SUM(BK272:BK274)</f>
        <v>0</v>
      </c>
    </row>
    <row r="272" spans="2:65" s="1" customFormat="1" ht="33" customHeight="1">
      <c r="B272" s="31"/>
      <c r="C272" s="132" t="s">
        <v>378</v>
      </c>
      <c r="D272" s="132" t="s">
        <v>125</v>
      </c>
      <c r="E272" s="133" t="s">
        <v>629</v>
      </c>
      <c r="F272" s="134" t="s">
        <v>630</v>
      </c>
      <c r="G272" s="135" t="s">
        <v>631</v>
      </c>
      <c r="H272" s="136">
        <v>1</v>
      </c>
      <c r="I272" s="137"/>
      <c r="J272" s="138">
        <f>ROUND(I272*H272,2)</f>
        <v>0</v>
      </c>
      <c r="K272" s="139"/>
      <c r="L272" s="31"/>
      <c r="M272" s="140" t="s">
        <v>1</v>
      </c>
      <c r="N272" s="141" t="s">
        <v>40</v>
      </c>
      <c r="P272" s="142">
        <f>O272*H272</f>
        <v>0</v>
      </c>
      <c r="Q272" s="142">
        <v>0</v>
      </c>
      <c r="R272" s="142">
        <f>Q272*H272</f>
        <v>0</v>
      </c>
      <c r="S272" s="142">
        <v>0</v>
      </c>
      <c r="T272" s="143">
        <f>S272*H272</f>
        <v>0</v>
      </c>
      <c r="AR272" s="144" t="s">
        <v>440</v>
      </c>
      <c r="AT272" s="144" t="s">
        <v>125</v>
      </c>
      <c r="AU272" s="144" t="s">
        <v>85</v>
      </c>
      <c r="AY272" s="16" t="s">
        <v>122</v>
      </c>
      <c r="BE272" s="145">
        <f>IF(N272="základní",J272,0)</f>
        <v>0</v>
      </c>
      <c r="BF272" s="145">
        <f>IF(N272="snížená",J272,0)</f>
        <v>0</v>
      </c>
      <c r="BG272" s="145">
        <f>IF(N272="zákl. přenesená",J272,0)</f>
        <v>0</v>
      </c>
      <c r="BH272" s="145">
        <f>IF(N272="sníž. přenesená",J272,0)</f>
        <v>0</v>
      </c>
      <c r="BI272" s="145">
        <f>IF(N272="nulová",J272,0)</f>
        <v>0</v>
      </c>
      <c r="BJ272" s="16" t="s">
        <v>83</v>
      </c>
      <c r="BK272" s="145">
        <f>ROUND(I272*H272,2)</f>
        <v>0</v>
      </c>
      <c r="BL272" s="16" t="s">
        <v>440</v>
      </c>
      <c r="BM272" s="144" t="s">
        <v>632</v>
      </c>
    </row>
    <row r="273" spans="2:65" s="13" customFormat="1" ht="11.25">
      <c r="B273" s="154"/>
      <c r="D273" s="147" t="s">
        <v>131</v>
      </c>
      <c r="E273" s="155" t="s">
        <v>1</v>
      </c>
      <c r="F273" s="156" t="s">
        <v>633</v>
      </c>
      <c r="H273" s="155" t="s">
        <v>1</v>
      </c>
      <c r="I273" s="157"/>
      <c r="L273" s="154"/>
      <c r="M273" s="158"/>
      <c r="T273" s="159"/>
      <c r="AT273" s="155" t="s">
        <v>131</v>
      </c>
      <c r="AU273" s="155" t="s">
        <v>85</v>
      </c>
      <c r="AV273" s="13" t="s">
        <v>83</v>
      </c>
      <c r="AW273" s="13" t="s">
        <v>32</v>
      </c>
      <c r="AX273" s="13" t="s">
        <v>75</v>
      </c>
      <c r="AY273" s="155" t="s">
        <v>122</v>
      </c>
    </row>
    <row r="274" spans="2:65" s="12" customFormat="1" ht="11.25">
      <c r="B274" s="146"/>
      <c r="D274" s="147" t="s">
        <v>131</v>
      </c>
      <c r="E274" s="148" t="s">
        <v>1</v>
      </c>
      <c r="F274" s="149" t="s">
        <v>83</v>
      </c>
      <c r="H274" s="150">
        <v>1</v>
      </c>
      <c r="I274" s="151"/>
      <c r="L274" s="146"/>
      <c r="M274" s="152"/>
      <c r="T274" s="153"/>
      <c r="AT274" s="148" t="s">
        <v>131</v>
      </c>
      <c r="AU274" s="148" t="s">
        <v>85</v>
      </c>
      <c r="AV274" s="12" t="s">
        <v>85</v>
      </c>
      <c r="AW274" s="12" t="s">
        <v>32</v>
      </c>
      <c r="AX274" s="12" t="s">
        <v>83</v>
      </c>
      <c r="AY274" s="148" t="s">
        <v>122</v>
      </c>
    </row>
    <row r="275" spans="2:65" s="11" customFormat="1" ht="25.9" customHeight="1">
      <c r="B275" s="120"/>
      <c r="D275" s="121" t="s">
        <v>74</v>
      </c>
      <c r="E275" s="122" t="s">
        <v>634</v>
      </c>
      <c r="F275" s="122" t="s">
        <v>635</v>
      </c>
      <c r="I275" s="123"/>
      <c r="J275" s="124">
        <f>BK275</f>
        <v>0</v>
      </c>
      <c r="L275" s="120"/>
      <c r="M275" s="125"/>
      <c r="P275" s="126">
        <f>SUM(P276:P278)</f>
        <v>0</v>
      </c>
      <c r="R275" s="126">
        <f>SUM(R276:R278)</f>
        <v>0</v>
      </c>
      <c r="T275" s="127">
        <f>SUM(T276:T278)</f>
        <v>0</v>
      </c>
      <c r="AR275" s="121" t="s">
        <v>145</v>
      </c>
      <c r="AT275" s="128" t="s">
        <v>74</v>
      </c>
      <c r="AU275" s="128" t="s">
        <v>75</v>
      </c>
      <c r="AY275" s="121" t="s">
        <v>122</v>
      </c>
      <c r="BK275" s="129">
        <f>SUM(BK276:BK278)</f>
        <v>0</v>
      </c>
    </row>
    <row r="276" spans="2:65" s="1" customFormat="1" ht="55.5" customHeight="1">
      <c r="B276" s="31"/>
      <c r="C276" s="132" t="s">
        <v>384</v>
      </c>
      <c r="D276" s="132" t="s">
        <v>125</v>
      </c>
      <c r="E276" s="133" t="s">
        <v>636</v>
      </c>
      <c r="F276" s="134" t="s">
        <v>637</v>
      </c>
      <c r="G276" s="135" t="s">
        <v>631</v>
      </c>
      <c r="H276" s="136">
        <v>1</v>
      </c>
      <c r="I276" s="137"/>
      <c r="J276" s="138">
        <f>ROUND(I276*H276,2)</f>
        <v>0</v>
      </c>
      <c r="K276" s="139"/>
      <c r="L276" s="31"/>
      <c r="M276" s="140" t="s">
        <v>1</v>
      </c>
      <c r="N276" s="141" t="s">
        <v>40</v>
      </c>
      <c r="P276" s="142">
        <f>O276*H276</f>
        <v>0</v>
      </c>
      <c r="Q276" s="142">
        <v>0</v>
      </c>
      <c r="R276" s="142">
        <f>Q276*H276</f>
        <v>0</v>
      </c>
      <c r="S276" s="142">
        <v>0</v>
      </c>
      <c r="T276" s="143">
        <f>S276*H276</f>
        <v>0</v>
      </c>
      <c r="AR276" s="144" t="s">
        <v>638</v>
      </c>
      <c r="AT276" s="144" t="s">
        <v>125</v>
      </c>
      <c r="AU276" s="144" t="s">
        <v>83</v>
      </c>
      <c r="AY276" s="16" t="s">
        <v>122</v>
      </c>
      <c r="BE276" s="145">
        <f>IF(N276="základní",J276,0)</f>
        <v>0</v>
      </c>
      <c r="BF276" s="145">
        <f>IF(N276="snížená",J276,0)</f>
        <v>0</v>
      </c>
      <c r="BG276" s="145">
        <f>IF(N276="zákl. přenesená",J276,0)</f>
        <v>0</v>
      </c>
      <c r="BH276" s="145">
        <f>IF(N276="sníž. přenesená",J276,0)</f>
        <v>0</v>
      </c>
      <c r="BI276" s="145">
        <f>IF(N276="nulová",J276,0)</f>
        <v>0</v>
      </c>
      <c r="BJ276" s="16" t="s">
        <v>83</v>
      </c>
      <c r="BK276" s="145">
        <f>ROUND(I276*H276,2)</f>
        <v>0</v>
      </c>
      <c r="BL276" s="16" t="s">
        <v>638</v>
      </c>
      <c r="BM276" s="144" t="s">
        <v>639</v>
      </c>
    </row>
    <row r="277" spans="2:65" s="13" customFormat="1" ht="11.25">
      <c r="B277" s="154"/>
      <c r="D277" s="147" t="s">
        <v>131</v>
      </c>
      <c r="E277" s="155" t="s">
        <v>1</v>
      </c>
      <c r="F277" s="156" t="s">
        <v>640</v>
      </c>
      <c r="H277" s="155" t="s">
        <v>1</v>
      </c>
      <c r="I277" s="157"/>
      <c r="L277" s="154"/>
      <c r="M277" s="158"/>
      <c r="T277" s="159"/>
      <c r="AT277" s="155" t="s">
        <v>131</v>
      </c>
      <c r="AU277" s="155" t="s">
        <v>83</v>
      </c>
      <c r="AV277" s="13" t="s">
        <v>83</v>
      </c>
      <c r="AW277" s="13" t="s">
        <v>32</v>
      </c>
      <c r="AX277" s="13" t="s">
        <v>75</v>
      </c>
      <c r="AY277" s="155" t="s">
        <v>122</v>
      </c>
    </row>
    <row r="278" spans="2:65" s="12" customFormat="1" ht="11.25">
      <c r="B278" s="146"/>
      <c r="D278" s="147" t="s">
        <v>131</v>
      </c>
      <c r="E278" s="148" t="s">
        <v>1</v>
      </c>
      <c r="F278" s="149" t="s">
        <v>83</v>
      </c>
      <c r="H278" s="150">
        <v>1</v>
      </c>
      <c r="I278" s="151"/>
      <c r="L278" s="146"/>
      <c r="M278" s="183"/>
      <c r="N278" s="184"/>
      <c r="O278" s="184"/>
      <c r="P278" s="184"/>
      <c r="Q278" s="184"/>
      <c r="R278" s="184"/>
      <c r="S278" s="184"/>
      <c r="T278" s="185"/>
      <c r="AT278" s="148" t="s">
        <v>131</v>
      </c>
      <c r="AU278" s="148" t="s">
        <v>83</v>
      </c>
      <c r="AV278" s="12" t="s">
        <v>85</v>
      </c>
      <c r="AW278" s="12" t="s">
        <v>32</v>
      </c>
      <c r="AX278" s="12" t="s">
        <v>83</v>
      </c>
      <c r="AY278" s="148" t="s">
        <v>122</v>
      </c>
    </row>
    <row r="279" spans="2:65" s="1" customFormat="1" ht="6.95" customHeight="1">
      <c r="B279" s="43"/>
      <c r="C279" s="44"/>
      <c r="D279" s="44"/>
      <c r="E279" s="44"/>
      <c r="F279" s="44"/>
      <c r="G279" s="44"/>
      <c r="H279" s="44"/>
      <c r="I279" s="44"/>
      <c r="J279" s="44"/>
      <c r="K279" s="44"/>
      <c r="L279" s="31"/>
    </row>
  </sheetData>
  <sheetProtection algorithmName="SHA-512" hashValue="qAdv/KUiSmGe8KO1MbJGoOkjj2yeS0oW/okdz3E6is11CD7y00t9e5s5shJ8+S/lUvOz5aGQhMmflp2kHjpkSg==" saltValue="LRjvufT6vPP+0q4uQnVc5T26KGBuP+Bvg0CML5H+4NRRx/z1K9zMJDzC0uSooj2P/hJr8yhfU5tLY0d40LVxVw==" spinCount="100000" sheet="1" objects="1" scenarios="1" formatColumns="0" formatRows="0" autoFilter="0"/>
  <autoFilter ref="C125:K278" xr:uid="{00000000-0009-0000-0000-000002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SO01 - Střecha - spojovac...</vt:lpstr>
      <vt:lpstr>SO02 - Střecha - tělocvična</vt:lpstr>
      <vt:lpstr>'Rekapitulace stavby'!Názvy_tisku</vt:lpstr>
      <vt:lpstr>'SO01 - Střecha - spojovac...'!Názvy_tisku</vt:lpstr>
      <vt:lpstr>'SO02 - Střecha - tělocvična'!Názvy_tisku</vt:lpstr>
      <vt:lpstr>'Rekapitulace stavby'!Oblast_tisku</vt:lpstr>
      <vt:lpstr>'SO01 - Střecha - spojovac...'!Oblast_tisku</vt:lpstr>
      <vt:lpstr>'SO02 - Střecha - tělocvična'!Oblast_tisku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DESKTOP-QCEDHOS\Monika</dc:creator>
  <cp:lastModifiedBy>Markéta</cp:lastModifiedBy>
  <dcterms:created xsi:type="dcterms:W3CDTF">2023-06-14T11:28:24Z</dcterms:created>
  <dcterms:modified xsi:type="dcterms:W3CDTF">2023-06-20T07:51:13Z</dcterms:modified>
</cp:coreProperties>
</file>