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  <sheet name="List1" sheetId="13" r:id="rId5"/>
  </sheets>
  <externalReferences>
    <externalReference r:id="rId6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Pol'!$A$1:$U$83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73" i="12" l="1"/>
  <c r="F39" i="1" s="1"/>
  <c r="AD73" i="12"/>
  <c r="G39" i="1" s="1"/>
  <c r="G40" i="1" s="1"/>
  <c r="G25" i="1" s="1"/>
  <c r="G9" i="12"/>
  <c r="I9" i="12"/>
  <c r="K9" i="12"/>
  <c r="M9" i="12"/>
  <c r="O9" i="12"/>
  <c r="Q9" i="12"/>
  <c r="U9" i="12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I12" i="12"/>
  <c r="K12" i="12"/>
  <c r="O12" i="12"/>
  <c r="Q12" i="12"/>
  <c r="U12" i="12"/>
  <c r="G13" i="12"/>
  <c r="I13" i="12"/>
  <c r="K13" i="12"/>
  <c r="M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I26" i="12"/>
  <c r="K26" i="12"/>
  <c r="M26" i="12"/>
  <c r="O26" i="12"/>
  <c r="Q26" i="12"/>
  <c r="U26" i="12"/>
  <c r="G27" i="12"/>
  <c r="I27" i="12"/>
  <c r="K27" i="12"/>
  <c r="M27" i="12"/>
  <c r="O27" i="12"/>
  <c r="Q27" i="12"/>
  <c r="U27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O28" i="12" s="1"/>
  <c r="Q32" i="12"/>
  <c r="U32" i="12"/>
  <c r="G33" i="12"/>
  <c r="I33" i="12"/>
  <c r="K33" i="12"/>
  <c r="M33" i="12"/>
  <c r="O33" i="12"/>
  <c r="Q33" i="12"/>
  <c r="U33" i="12"/>
  <c r="G34" i="12"/>
  <c r="I34" i="12"/>
  <c r="K34" i="12"/>
  <c r="M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I38" i="12"/>
  <c r="K38" i="12"/>
  <c r="M38" i="12"/>
  <c r="O38" i="12"/>
  <c r="Q38" i="12"/>
  <c r="U38" i="12"/>
  <c r="G40" i="12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I50" i="12"/>
  <c r="K50" i="12"/>
  <c r="M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I62" i="12"/>
  <c r="K62" i="12"/>
  <c r="M62" i="12"/>
  <c r="O62" i="12"/>
  <c r="Q62" i="12"/>
  <c r="U62" i="12"/>
  <c r="G64" i="12"/>
  <c r="M64" i="12" s="1"/>
  <c r="M63" i="12" s="1"/>
  <c r="I64" i="12"/>
  <c r="I63" i="12" s="1"/>
  <c r="K64" i="12"/>
  <c r="K63" i="12" s="1"/>
  <c r="O64" i="12"/>
  <c r="O63" i="12" s="1"/>
  <c r="Q64" i="12"/>
  <c r="Q63" i="12" s="1"/>
  <c r="U64" i="12"/>
  <c r="U63" i="12" s="1"/>
  <c r="G66" i="12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I20" i="1"/>
  <c r="I19" i="1"/>
  <c r="I18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39" i="1" l="1"/>
  <c r="I40" i="1" s="1"/>
  <c r="J39" i="1" s="1"/>
  <c r="J40" i="1" s="1"/>
  <c r="F40" i="1"/>
  <c r="G23" i="1" s="1"/>
  <c r="G29" i="1" s="1"/>
  <c r="G39" i="12"/>
  <c r="I49" i="1" s="1"/>
  <c r="G8" i="12"/>
  <c r="Q8" i="12"/>
  <c r="I8" i="12"/>
  <c r="U65" i="12"/>
  <c r="K65" i="12"/>
  <c r="Q65" i="12"/>
  <c r="O39" i="12"/>
  <c r="O8" i="12"/>
  <c r="O65" i="12"/>
  <c r="G65" i="12"/>
  <c r="I51" i="1" s="1"/>
  <c r="I17" i="1" s="1"/>
  <c r="G63" i="12"/>
  <c r="I50" i="1" s="1"/>
  <c r="K39" i="12"/>
  <c r="U28" i="12"/>
  <c r="K28" i="12"/>
  <c r="I65" i="12"/>
  <c r="Q39" i="12"/>
  <c r="M66" i="12"/>
  <c r="U39" i="12"/>
  <c r="I39" i="12"/>
  <c r="Q28" i="12"/>
  <c r="I28" i="12"/>
  <c r="U8" i="12"/>
  <c r="K8" i="12"/>
  <c r="G28" i="1"/>
  <c r="M65" i="12"/>
  <c r="M28" i="12"/>
  <c r="G28" i="12"/>
  <c r="I48" i="1" s="1"/>
  <c r="M40" i="12"/>
  <c r="M39" i="12" s="1"/>
  <c r="M12" i="12"/>
  <c r="M8" i="12" s="1"/>
  <c r="I47" i="1" l="1"/>
  <c r="G73" i="12"/>
  <c r="I52" i="1" l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<sst xmlns="http://schemas.openxmlformats.org/spreadsheetml/2006/main" count="381" uniqueCount="221">
  <si>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</si>
  <si>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</si>
  <si>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</si>
  <si>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</si>
  <si>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</si>
  <si>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</si>
  <si>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</si>
  <si>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</si>
  <si>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</si>
  <si>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</si>
  <si>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</si>
  <si>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</si>
  <si>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</si>
  <si>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</si>
  <si>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</si>
  <si>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</si>
  <si>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</si>
  <si>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</si>
  <si>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</si>
  <si>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</si>
  <si>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</si>
  <si>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</si>
  <si>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</si>
  <si>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</si>
  <si>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</si>
  <si>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</si>
  <si>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</si>
  <si>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</si>
  <si>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</si>
  <si>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</si>
  <si>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</si>
  <si>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</si>
  <si>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</si>
  <si>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</si>
  <si>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</si>
  <si>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</si>
  <si>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</si>
  <si>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</si>
  <si>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</si>
  <si>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</si>
  <si>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</si>
  <si>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</si>
  <si>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</si>
  <si>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</si>
  <si>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2017-07 Zámek Bělá pod Bezdězem, Oprava kanalizace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</si>
  <si>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</si>
  <si>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</si>
  <si>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</si>
  <si>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</si>
  <si>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</si>
  <si>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</si>
  <si>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</si>
  <si>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</si>
  <si>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</si>
  <si>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</si>
  <si>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99</t>
  </si>
  <si>
    <t>Staveništní přesun hmot</t>
  </si>
  <si>
    <t>721</t>
  </si>
  <si>
    <t>Vnitřní kanalizace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</si>
  <si>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</si>
  <si>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</si>
  <si>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</si>
  <si>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</si>
  <si>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</si>
  <si>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</si>
  <si>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</si>
  <si>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</si>
  <si>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</si>
  <si>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</si>
  <si>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</si>
  <si>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</si>
  <si>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</si>
  <si>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</si>
  <si>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</si>
  <si>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</si>
  <si>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</si>
  <si>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</si>
  <si>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</si>
  <si>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</si>
  <si>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</si>
  <si>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</si>
  <si>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</si>
  <si>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</si>
  <si>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</si>
  <si>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</si>
  <si>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</si>
  <si>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</si>
  <si>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</si>
  <si>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119001401R00</t>
  </si>
  <si>
    <t>Dočasné zajištění ocelového potrubí do DN 200 mm</t>
  </si>
  <si>
    <t>m</t>
  </si>
  <si>
    <t>POL1_0</t>
  </si>
  <si>
    <t>119001421R00</t>
  </si>
  <si>
    <t>Dočasné zajištění kabelů - do počtu 3 kabelů</t>
  </si>
  <si>
    <t>130001101R00</t>
  </si>
  <si>
    <t>Příplatek za ztížené hloubení v blízkosti vedení</t>
  </si>
  <si>
    <t>m3</t>
  </si>
  <si>
    <t>130901121RT1</t>
  </si>
  <si>
    <t>Bourání konstrukcí potrubí ve vykopávk.</t>
  </si>
  <si>
    <t>130901101R00</t>
  </si>
  <si>
    <t>Bourání konstrukcí cihelných na MV ve vykopávkách, šachty</t>
  </si>
  <si>
    <t>121101100R00</t>
  </si>
  <si>
    <t>Sejmutí ornice, pl. do 400 m2, přemístění do 50 m</t>
  </si>
  <si>
    <t>132201212R00</t>
  </si>
  <si>
    <t>Hloubení rýh š.do 200 cm hor.3 do 1000m3,STROJNĚ</t>
  </si>
  <si>
    <t>139601102R00</t>
  </si>
  <si>
    <t>Ruční výkop jam, rýh a šachet v hornině tř. 3</t>
  </si>
  <si>
    <t>132201219R00</t>
  </si>
  <si>
    <t>Příplatek za lepivost - hloubení rýh 200cm v hor.3</t>
  </si>
  <si>
    <t>151101101R00</t>
  </si>
  <si>
    <t>Pažení a rozepření stěn rýh - příložné - hl.do 2 m</t>
  </si>
  <si>
    <t>m2</t>
  </si>
  <si>
    <t>151101111R00</t>
  </si>
  <si>
    <t>Odstranění pažení stěn rýh - příložné - hl. do 2 m</t>
  </si>
  <si>
    <t>161101101R00</t>
  </si>
  <si>
    <t>Svislé přemístění výkopku z hor.1-4 do 2,5 m</t>
  </si>
  <si>
    <t>162201102R00</t>
  </si>
  <si>
    <t>Vodorovné přemístění výkopku z hor.1-4 do 50 m, vytlačený objem</t>
  </si>
  <si>
    <t>174101102R00</t>
  </si>
  <si>
    <t>Zásyp ruční se zhutněním, stávajících šachet, propadlin atd.</t>
  </si>
  <si>
    <t>181301102R00</t>
  </si>
  <si>
    <t>Rozprostření ornice, rovina, tl. 10-15 cm,do 500m2</t>
  </si>
  <si>
    <t>180402111R00</t>
  </si>
  <si>
    <t>Založení trávníku parkového výsevem v rovině</t>
  </si>
  <si>
    <t>175101101R00</t>
  </si>
  <si>
    <t>Obsyp potrubí bez prohození sypaniny</t>
  </si>
  <si>
    <t>174101101R00</t>
  </si>
  <si>
    <t>Zásyp jam, rýh, šachet se zhutněním</t>
  </si>
  <si>
    <t>Zásyp ruční se zhutněním</t>
  </si>
  <si>
    <t>965024131R00</t>
  </si>
  <si>
    <t>Bourání  podlah z desek plochy nad 1 m2, dlažby podloubí</t>
  </si>
  <si>
    <t>113107510R00</t>
  </si>
  <si>
    <t>Odstranění podkladu pl. 50 m2,kam.drcené tl.10 cm, dlažby podloubí</t>
  </si>
  <si>
    <t>113109305R00</t>
  </si>
  <si>
    <t>Odstranění podkladu pl. 50 m2, bet.prostý tl.5 cm, dlažby podloubí</t>
  </si>
  <si>
    <t>961100011RA0</t>
  </si>
  <si>
    <t>Bourání základů ze zdiva kamenného, okraj dlažby podloubí</t>
  </si>
  <si>
    <t>POL2_0</t>
  </si>
  <si>
    <t>274211411R00</t>
  </si>
  <si>
    <t>Zdivo základových pasů z kamene na MC 10, okraj dlažby podloubí z demontovaného materiálu</t>
  </si>
  <si>
    <t>274211492R00</t>
  </si>
  <si>
    <t>Příplatek za jednostranné lícování zdiva, dlažby podloubí</t>
  </si>
  <si>
    <t>564831111R00</t>
  </si>
  <si>
    <t>Podklad ze štěrkodrti po zhutnění tloušťky 10 cm, dlažby podloubí</t>
  </si>
  <si>
    <t>451317777R00</t>
  </si>
  <si>
    <t>Podklad pod dlažbu z beton.C-/7,5,C8/10 tl.do 10cm, dlažby podloubí</t>
  </si>
  <si>
    <t>596841111RU4</t>
  </si>
  <si>
    <t>Kladení dlažby do lože z MC, dlažby podloubí</t>
  </si>
  <si>
    <t>451595111R00</t>
  </si>
  <si>
    <t>Lože pod potrubí z prohozeného výkopku</t>
  </si>
  <si>
    <t>721110806R00</t>
  </si>
  <si>
    <t>Demontáž potrubí z kameninových trub DN 200, u odpadu D1</t>
  </si>
  <si>
    <t>831312121R00</t>
  </si>
  <si>
    <t>Montáž trub kameninových, pryž. kroužek, DN 150, u odpadu D1</t>
  </si>
  <si>
    <t>721110927R00</t>
  </si>
  <si>
    <t>Oprava potrubí kameninového, krácení trub DN 150, u odpadu D1</t>
  </si>
  <si>
    <t>kus</t>
  </si>
  <si>
    <t>721110917R00</t>
  </si>
  <si>
    <t>Oprava - propojení dosavadního potrubí DN 150, u odpadu D1</t>
  </si>
  <si>
    <t>892601121R00</t>
  </si>
  <si>
    <t>Čištění kanalizační stoky do DN 200, do 15 m</t>
  </si>
  <si>
    <t>úsek</t>
  </si>
  <si>
    <t>894230010RA1</t>
  </si>
  <si>
    <t>Šachtice zděná z cihel - Š2, Š6, zazdění vstupu, nový vstup, oprava</t>
  </si>
  <si>
    <t>894431311RBA</t>
  </si>
  <si>
    <t>Šachta, D 425 mm, dl.šach.roury 1,50 m, přímá, dno KG D 160 mm, poklop litina 12,5 t</t>
  </si>
  <si>
    <t>894431312RAA</t>
  </si>
  <si>
    <t>Šachta, D 425 mm, dl.šach.roury 1,50 m, 1 přítok, dno KG D 160 mm, poklop litina 12,5 t</t>
  </si>
  <si>
    <t>894431312RBA</t>
  </si>
  <si>
    <t>Šachta, D 425 mm, dl.šach.roury 1,50 m, 1 přítok, dno KG D 200 mm, poklop litina 12,5 t</t>
  </si>
  <si>
    <t>899711121R00</t>
  </si>
  <si>
    <t>Fólie výstražná z PVC, šířka 22 cm</t>
  </si>
  <si>
    <t>871313121RT2</t>
  </si>
  <si>
    <t>Montáž trub z plastu, gumový kroužek, DN/OD 160, včetně dodávky trub Acaro PP SN 12</t>
  </si>
  <si>
    <t>871353121RT2</t>
  </si>
  <si>
    <t>Montáž trub z plastu, gumový kroužek, DN/OD 200, včetně dodávky trub Acaro PP SN 12</t>
  </si>
  <si>
    <t>877373123R00</t>
  </si>
  <si>
    <t>Montáž tvarovek jednoos. plast. gum.kroužek DN 300, vč. dodávky redukce 315/250</t>
  </si>
  <si>
    <t>877363123R00</t>
  </si>
  <si>
    <t>Montáž tvarovek jednoos. plast. gum.kroužek DN 250, vč. dodávky redukce 250/200</t>
  </si>
  <si>
    <t>877353123R00</t>
  </si>
  <si>
    <t>Montáž tvarovek jednoos. plast. gum.kroužek DN 200</t>
  </si>
  <si>
    <t>AF006032W</t>
  </si>
  <si>
    <t>Acaro PP SN12  redukce 200/160</t>
  </si>
  <si>
    <t>ks</t>
  </si>
  <si>
    <t>POL3_0</t>
  </si>
  <si>
    <t>AF003031W</t>
  </si>
  <si>
    <t>Acaro PP SN12  koleno 200/15°</t>
  </si>
  <si>
    <t>AF003032W</t>
  </si>
  <si>
    <t>Acaro PP SN12  koleno 200/30°</t>
  </si>
  <si>
    <t>AF003033W</t>
  </si>
  <si>
    <t>Acaro PP SN12  koleno 200/45°</t>
  </si>
  <si>
    <t>877313123R00</t>
  </si>
  <si>
    <t>Montáž tvarovek jednoos. plast. gum.kroužek DN 150</t>
  </si>
  <si>
    <t>AF003021W</t>
  </si>
  <si>
    <t>Acaro PP SN12  koleno 160/15°</t>
  </si>
  <si>
    <t>AF003023W</t>
  </si>
  <si>
    <t>Acaro PP SN12  koleno 160/45°</t>
  </si>
  <si>
    <t>AF003025W</t>
  </si>
  <si>
    <t>Acaro PP SN12  koleno 160/88°</t>
  </si>
  <si>
    <t>998276101R00</t>
  </si>
  <si>
    <t>Přesun hmot, trubní vedení plastová, otevř. výkop</t>
  </si>
  <si>
    <t>t</t>
  </si>
  <si>
    <t>721242111R00</t>
  </si>
  <si>
    <t>Lapač střešních splavenin PP HL660 D 110 mm</t>
  </si>
  <si>
    <t>721176213R00</t>
  </si>
  <si>
    <t>Potrubí KG odpadní svislé D 125 x 3,2 mm</t>
  </si>
  <si>
    <t>721170963R00</t>
  </si>
  <si>
    <t>Oprava - propojení dosavadního potrubí PVC D 75</t>
  </si>
  <si>
    <t>721170965R00</t>
  </si>
  <si>
    <t>Oprava - propojení dosavadního potrubí PVC D 110</t>
  </si>
  <si>
    <t>721170966R00</t>
  </si>
  <si>
    <t>Oprava - propojení dosavadního potrubí PVC D 125</t>
  </si>
  <si>
    <t>721170969R00</t>
  </si>
  <si>
    <t>Oprava - propojení dosavadního potrubí PVC D 315</t>
  </si>
  <si>
    <t/>
  </si>
  <si>
    <t>SUM</t>
  </si>
  <si>
    <t>POPUZIV</t>
  </si>
  <si>
    <t>END</t>
  </si>
  <si>
    <t>Zámek Bělá pod Bezdězem, Oprava kanalizace</t>
  </si>
  <si>
    <t>Položkový rozpočet neoceněný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</si>
</sst>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9" t="s">
        <v>39</v>
      </c>
      <c r="B2" s="209"/>
      <c r="C2" s="209"/>
      <c r="D2" s="209"/>
      <c r="E2" s="209"/>
      <c r="F2" s="209"/>
      <c r="G2" s="20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O6" sqref="O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19" t="s">
        <v>220</v>
      </c>
      <c r="C1" s="220"/>
      <c r="D1" s="220"/>
      <c r="E1" s="220"/>
      <c r="F1" s="220"/>
      <c r="G1" s="220"/>
      <c r="H1" s="220"/>
      <c r="I1" s="220"/>
      <c r="J1" s="221"/>
    </row>
    <row r="2" spans="1:15" ht="23.25" customHeight="1" x14ac:dyDescent="0.2">
      <c r="A2" s="4"/>
      <c r="B2" s="81" t="s">
        <v>40</v>
      </c>
      <c r="C2" s="82"/>
      <c r="D2" s="83"/>
      <c r="E2" s="83" t="s">
        <v>219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6"/>
      <c r="E11" s="226"/>
      <c r="F11" s="226"/>
      <c r="G11" s="226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29"/>
      <c r="E12" s="229"/>
      <c r="F12" s="229"/>
      <c r="G12" s="229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30"/>
      <c r="E13" s="230"/>
      <c r="F13" s="230"/>
      <c r="G13" s="230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5"/>
      <c r="F15" s="225"/>
      <c r="G15" s="227"/>
      <c r="H15" s="227"/>
      <c r="I15" s="227" t="s">
        <v>28</v>
      </c>
      <c r="J15" s="228"/>
    </row>
    <row r="16" spans="1:15" ht="23.25" customHeight="1" x14ac:dyDescent="0.2">
      <c r="A16" s="151" t="s">
        <v>23</v>
      </c>
      <c r="B16" s="152" t="s">
        <v>23</v>
      </c>
      <c r="C16" s="58"/>
      <c r="D16" s="59"/>
      <c r="E16" s="213"/>
      <c r="F16" s="218"/>
      <c r="G16" s="213"/>
      <c r="H16" s="218"/>
      <c r="I16" s="213">
        <f>SUMIF(F47:F51,A16,I47:I51)+SUMIF(F47:F51,"PSU",I47:I51)</f>
        <v>0</v>
      </c>
      <c r="J16" s="214"/>
    </row>
    <row r="17" spans="1:10" ht="23.25" customHeight="1" x14ac:dyDescent="0.2">
      <c r="A17" s="151" t="s">
        <v>24</v>
      </c>
      <c r="B17" s="152" t="s">
        <v>24</v>
      </c>
      <c r="C17" s="58"/>
      <c r="D17" s="59"/>
      <c r="E17" s="213"/>
      <c r="F17" s="218"/>
      <c r="G17" s="213"/>
      <c r="H17" s="218"/>
      <c r="I17" s="213">
        <f>SUMIF(F47:F51,A17,I47:I51)</f>
        <v>0</v>
      </c>
      <c r="J17" s="214"/>
    </row>
    <row r="18" spans="1:10" ht="23.25" customHeight="1" x14ac:dyDescent="0.2">
      <c r="A18" s="151" t="s">
        <v>25</v>
      </c>
      <c r="B18" s="152" t="s">
        <v>25</v>
      </c>
      <c r="C18" s="58"/>
      <c r="D18" s="59"/>
      <c r="E18" s="213"/>
      <c r="F18" s="218"/>
      <c r="G18" s="213"/>
      <c r="H18" s="218"/>
      <c r="I18" s="213">
        <f>SUMIF(F47:F51,A18,I47:I51)</f>
        <v>0</v>
      </c>
      <c r="J18" s="214"/>
    </row>
    <row r="19" spans="1:10" ht="23.25" customHeight="1" x14ac:dyDescent="0.2">
      <c r="A19" s="151" t="s">
        <v>59</v>
      </c>
      <c r="B19" s="152" t="s">
        <v>26</v>
      </c>
      <c r="C19" s="58"/>
      <c r="D19" s="59"/>
      <c r="E19" s="213"/>
      <c r="F19" s="218"/>
      <c r="G19" s="213"/>
      <c r="H19" s="218"/>
      <c r="I19" s="213">
        <f>SUMIF(F47:F51,A19,I47:I51)</f>
        <v>0</v>
      </c>
      <c r="J19" s="214"/>
    </row>
    <row r="20" spans="1:10" ht="23.25" customHeight="1" x14ac:dyDescent="0.2">
      <c r="A20" s="151" t="s">
        <v>60</v>
      </c>
      <c r="B20" s="152" t="s">
        <v>27</v>
      </c>
      <c r="C20" s="58"/>
      <c r="D20" s="59"/>
      <c r="E20" s="213"/>
      <c r="F20" s="218"/>
      <c r="G20" s="213"/>
      <c r="H20" s="218"/>
      <c r="I20" s="213">
        <f>SUMIF(F47:F51,A20,I47:I51)</f>
        <v>0</v>
      </c>
      <c r="J20" s="214"/>
    </row>
    <row r="21" spans="1:10" ht="23.25" customHeight="1" x14ac:dyDescent="0.2">
      <c r="A21" s="4"/>
      <c r="B21" s="74" t="s">
        <v>28</v>
      </c>
      <c r="C21" s="75"/>
      <c r="D21" s="76"/>
      <c r="E21" s="215"/>
      <c r="F21" s="216"/>
      <c r="G21" s="215"/>
      <c r="H21" s="216"/>
      <c r="I21" s="215">
        <f>SUM(I16:J20)</f>
        <v>0</v>
      </c>
      <c r="J21" s="237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1">
        <f>ZakladDPHSniVypocet</f>
        <v>0</v>
      </c>
      <c r="H23" s="212"/>
      <c r="I23" s="21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5">
        <f>I23*E23/100</f>
        <v>0</v>
      </c>
      <c r="H24" s="236"/>
      <c r="I24" s="236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1">
        <f>ZakladDPHZaklVypocet</f>
        <v>0</v>
      </c>
      <c r="H25" s="212"/>
      <c r="I25" s="21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2">
        <f>I25*E25/100</f>
        <v>0</v>
      </c>
      <c r="H26" s="223"/>
      <c r="I26" s="223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24">
        <f>0</f>
        <v>0</v>
      </c>
      <c r="H27" s="224"/>
      <c r="I27" s="224"/>
      <c r="J27" s="63" t="str">
        <f t="shared" si="0"/>
        <v>CZK</v>
      </c>
    </row>
    <row r="28" spans="1:10" ht="27.75" customHeight="1" thickBot="1" x14ac:dyDescent="0.25">
      <c r="A28" s="4"/>
      <c r="B28" s="123" t="s">
        <v>22</v>
      </c>
      <c r="C28" s="124"/>
      <c r="D28" s="124"/>
      <c r="E28" s="125"/>
      <c r="F28" s="126"/>
      <c r="G28" s="217">
        <f>ZakladDPHSniVypocet+ZakladDPHZaklVypocet</f>
        <v>0</v>
      </c>
      <c r="H28" s="217"/>
      <c r="I28" s="217"/>
      <c r="J28" s="127" t="str">
        <f t="shared" si="0"/>
        <v>CZK</v>
      </c>
    </row>
    <row r="29" spans="1:10" ht="27.75" hidden="1" customHeight="1" thickBot="1" x14ac:dyDescent="0.25">
      <c r="A29" s="4"/>
      <c r="B29" s="123" t="s">
        <v>35</v>
      </c>
      <c r="C29" s="128"/>
      <c r="D29" s="128"/>
      <c r="E29" s="128"/>
      <c r="F29" s="128"/>
      <c r="G29" s="210">
        <f>ZakladDPHSni+DPHSni+ZakladDPHZakl+DPHZakl+Zaokrouhleni</f>
        <v>0</v>
      </c>
      <c r="H29" s="210"/>
      <c r="I29" s="210"/>
      <c r="J29" s="129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43028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4" t="s">
        <v>2</v>
      </c>
      <c r="E35" s="23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38"/>
      <c r="D39" s="239"/>
      <c r="E39" s="239"/>
      <c r="F39" s="116">
        <f>' Pol'!AC73</f>
        <v>0</v>
      </c>
      <c r="G39" s="117">
        <f>' Pol'!AD73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40" t="s">
        <v>45</v>
      </c>
      <c r="C40" s="241"/>
      <c r="D40" s="241"/>
      <c r="E40" s="241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4" spans="1:10" ht="15.75" x14ac:dyDescent="0.25">
      <c r="B44" s="130" t="s">
        <v>47</v>
      </c>
    </row>
    <row r="46" spans="1:10" ht="25.5" customHeight="1" x14ac:dyDescent="0.2">
      <c r="A46" s="131"/>
      <c r="B46" s="135" t="s">
        <v>16</v>
      </c>
      <c r="C46" s="135" t="s">
        <v>5</v>
      </c>
      <c r="D46" s="136"/>
      <c r="E46" s="136"/>
      <c r="F46" s="139" t="s">
        <v>48</v>
      </c>
      <c r="G46" s="139"/>
      <c r="H46" s="139"/>
      <c r="I46" s="242" t="s">
        <v>28</v>
      </c>
      <c r="J46" s="242"/>
    </row>
    <row r="47" spans="1:10" ht="25.5" customHeight="1" x14ac:dyDescent="0.2">
      <c r="A47" s="132"/>
      <c r="B47" s="140" t="s">
        <v>49</v>
      </c>
      <c r="C47" s="244" t="s">
        <v>50</v>
      </c>
      <c r="D47" s="245"/>
      <c r="E47" s="245"/>
      <c r="F47" s="142" t="s">
        <v>23</v>
      </c>
      <c r="G47" s="143"/>
      <c r="H47" s="143"/>
      <c r="I47" s="243">
        <f>' Pol'!G8</f>
        <v>0</v>
      </c>
      <c r="J47" s="243"/>
    </row>
    <row r="48" spans="1:10" ht="25.5" customHeight="1" x14ac:dyDescent="0.2">
      <c r="A48" s="132"/>
      <c r="B48" s="134" t="s">
        <v>51</v>
      </c>
      <c r="C48" s="232" t="s">
        <v>52</v>
      </c>
      <c r="D48" s="233"/>
      <c r="E48" s="233"/>
      <c r="F48" s="144" t="s">
        <v>23</v>
      </c>
      <c r="G48" s="145"/>
      <c r="H48" s="145"/>
      <c r="I48" s="231">
        <f>' Pol'!G28</f>
        <v>0</v>
      </c>
      <c r="J48" s="231"/>
    </row>
    <row r="49" spans="1:10" ht="25.5" customHeight="1" x14ac:dyDescent="0.2">
      <c r="A49" s="132"/>
      <c r="B49" s="134" t="s">
        <v>53</v>
      </c>
      <c r="C49" s="232" t="s">
        <v>54</v>
      </c>
      <c r="D49" s="233"/>
      <c r="E49" s="233"/>
      <c r="F49" s="144" t="s">
        <v>23</v>
      </c>
      <c r="G49" s="145"/>
      <c r="H49" s="145"/>
      <c r="I49" s="231">
        <f>' Pol'!G39</f>
        <v>0</v>
      </c>
      <c r="J49" s="231"/>
    </row>
    <row r="50" spans="1:10" ht="25.5" customHeight="1" x14ac:dyDescent="0.2">
      <c r="A50" s="132"/>
      <c r="B50" s="134" t="s">
        <v>55</v>
      </c>
      <c r="C50" s="232" t="s">
        <v>56</v>
      </c>
      <c r="D50" s="233"/>
      <c r="E50" s="233"/>
      <c r="F50" s="144" t="s">
        <v>23</v>
      </c>
      <c r="G50" s="145"/>
      <c r="H50" s="145"/>
      <c r="I50" s="231">
        <f>' Pol'!G63</f>
        <v>0</v>
      </c>
      <c r="J50" s="231"/>
    </row>
    <row r="51" spans="1:10" ht="25.5" customHeight="1" x14ac:dyDescent="0.2">
      <c r="A51" s="132"/>
      <c r="B51" s="141" t="s">
        <v>57</v>
      </c>
      <c r="C51" s="248" t="s">
        <v>58</v>
      </c>
      <c r="D51" s="249"/>
      <c r="E51" s="249"/>
      <c r="F51" s="146" t="s">
        <v>24</v>
      </c>
      <c r="G51" s="147"/>
      <c r="H51" s="147"/>
      <c r="I51" s="247">
        <f>' Pol'!G65</f>
        <v>0</v>
      </c>
      <c r="J51" s="247"/>
    </row>
    <row r="52" spans="1:10" ht="25.5" customHeight="1" x14ac:dyDescent="0.2">
      <c r="A52" s="133"/>
      <c r="B52" s="137" t="s">
        <v>1</v>
      </c>
      <c r="C52" s="137"/>
      <c r="D52" s="138"/>
      <c r="E52" s="138"/>
      <c r="F52" s="148"/>
      <c r="G52" s="149"/>
      <c r="H52" s="149"/>
      <c r="I52" s="246">
        <f>SUM(I47:I51)</f>
        <v>0</v>
      </c>
      <c r="J52" s="246"/>
    </row>
    <row r="53" spans="1:10" x14ac:dyDescent="0.2">
      <c r="F53" s="150"/>
      <c r="G53" s="103"/>
      <c r="H53" s="150"/>
      <c r="I53" s="103"/>
      <c r="J53" s="103"/>
    </row>
    <row r="54" spans="1:10" x14ac:dyDescent="0.2">
      <c r="F54" s="150"/>
      <c r="G54" s="103"/>
      <c r="H54" s="150"/>
      <c r="I54" s="103"/>
      <c r="J54" s="103"/>
    </row>
    <row r="55" spans="1:10" x14ac:dyDescent="0.2">
      <c r="F55" s="150"/>
      <c r="G55" s="103"/>
      <c r="H55" s="150"/>
      <c r="I55" s="103"/>
      <c r="J55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9" t="s">
        <v>41</v>
      </c>
      <c r="B2" s="78"/>
      <c r="C2" s="252"/>
      <c r="D2" s="252"/>
      <c r="E2" s="252"/>
      <c r="F2" s="252"/>
      <c r="G2" s="253"/>
    </row>
    <row r="3" spans="1:7" ht="24.95" hidden="1" customHeight="1" x14ac:dyDescent="0.2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 x14ac:dyDescent="0.2">
      <c r="A4" s="79" t="s">
        <v>8</v>
      </c>
      <c r="B4" s="78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3"/>
  <sheetViews>
    <sheetView topLeftCell="A3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66" t="s">
        <v>6</v>
      </c>
      <c r="B1" s="266"/>
      <c r="C1" s="266"/>
      <c r="D1" s="266"/>
      <c r="E1" s="266"/>
      <c r="F1" s="266"/>
      <c r="G1" s="266"/>
      <c r="AE1" t="s">
        <v>62</v>
      </c>
    </row>
    <row r="2" spans="1:60" ht="24.95" customHeight="1" x14ac:dyDescent="0.2">
      <c r="A2" s="155" t="s">
        <v>61</v>
      </c>
      <c r="B2" s="153"/>
      <c r="C2" s="267" t="s">
        <v>44</v>
      </c>
      <c r="D2" s="268"/>
      <c r="E2" s="268"/>
      <c r="F2" s="268"/>
      <c r="G2" s="269"/>
      <c r="AE2" t="s">
        <v>63</v>
      </c>
    </row>
    <row r="3" spans="1:60" ht="24.95" hidden="1" customHeight="1" x14ac:dyDescent="0.2">
      <c r="A3" s="156" t="s">
        <v>7</v>
      </c>
      <c r="B3" s="154"/>
      <c r="C3" s="270"/>
      <c r="D3" s="270"/>
      <c r="E3" s="270"/>
      <c r="F3" s="270"/>
      <c r="G3" s="271"/>
      <c r="AE3" t="s">
        <v>64</v>
      </c>
    </row>
    <row r="4" spans="1:60" ht="24.95" hidden="1" customHeight="1" x14ac:dyDescent="0.2">
      <c r="A4" s="156" t="s">
        <v>8</v>
      </c>
      <c r="B4" s="154"/>
      <c r="C4" s="272"/>
      <c r="D4" s="270"/>
      <c r="E4" s="270"/>
      <c r="F4" s="270"/>
      <c r="G4" s="271"/>
      <c r="AE4" t="s">
        <v>65</v>
      </c>
    </row>
    <row r="5" spans="1:60" hidden="1" x14ac:dyDescent="0.2">
      <c r="A5" s="157" t="s">
        <v>66</v>
      </c>
      <c r="B5" s="158"/>
      <c r="C5" s="159"/>
      <c r="D5" s="160"/>
      <c r="E5" s="160"/>
      <c r="F5" s="160"/>
      <c r="G5" s="161"/>
      <c r="AE5" t="s">
        <v>67</v>
      </c>
    </row>
    <row r="7" spans="1:60" ht="38.25" x14ac:dyDescent="0.2">
      <c r="A7" s="166" t="s">
        <v>68</v>
      </c>
      <c r="B7" s="167" t="s">
        <v>69</v>
      </c>
      <c r="C7" s="167" t="s">
        <v>70</v>
      </c>
      <c r="D7" s="166" t="s">
        <v>71</v>
      </c>
      <c r="E7" s="166" t="s">
        <v>72</v>
      </c>
      <c r="F7" s="162" t="s">
        <v>73</v>
      </c>
      <c r="G7" s="183" t="s">
        <v>28</v>
      </c>
      <c r="H7" s="184" t="s">
        <v>29</v>
      </c>
      <c r="I7" s="184" t="s">
        <v>74</v>
      </c>
      <c r="J7" s="184" t="s">
        <v>30</v>
      </c>
      <c r="K7" s="184" t="s">
        <v>75</v>
      </c>
      <c r="L7" s="184" t="s">
        <v>76</v>
      </c>
      <c r="M7" s="184" t="s">
        <v>77</v>
      </c>
      <c r="N7" s="184" t="s">
        <v>78</v>
      </c>
      <c r="O7" s="184" t="s">
        <v>79</v>
      </c>
      <c r="P7" s="184" t="s">
        <v>80</v>
      </c>
      <c r="Q7" s="184" t="s">
        <v>81</v>
      </c>
      <c r="R7" s="184" t="s">
        <v>82</v>
      </c>
      <c r="S7" s="184" t="s">
        <v>83</v>
      </c>
      <c r="T7" s="184" t="s">
        <v>84</v>
      </c>
      <c r="U7" s="169" t="s">
        <v>85</v>
      </c>
    </row>
    <row r="8" spans="1:60" x14ac:dyDescent="0.2">
      <c r="A8" s="185" t="s">
        <v>86</v>
      </c>
      <c r="B8" s="186" t="s">
        <v>49</v>
      </c>
      <c r="C8" s="187" t="s">
        <v>50</v>
      </c>
      <c r="D8" s="188"/>
      <c r="E8" s="189"/>
      <c r="F8" s="190"/>
      <c r="G8" s="190">
        <f>SUMIF(AE9:AE27,"&lt;&gt;NOR",G9:G27)</f>
        <v>0</v>
      </c>
      <c r="H8" s="190"/>
      <c r="I8" s="190">
        <f>SUM(I9:I27)</f>
        <v>0</v>
      </c>
      <c r="J8" s="190"/>
      <c r="K8" s="190">
        <f>SUM(K9:K27)</f>
        <v>0</v>
      </c>
      <c r="L8" s="190"/>
      <c r="M8" s="190">
        <f>SUM(M9:M27)</f>
        <v>0</v>
      </c>
      <c r="N8" s="168"/>
      <c r="O8" s="168">
        <f>SUM(O9:O27)</f>
        <v>0.50685000000000002</v>
      </c>
      <c r="P8" s="168"/>
      <c r="Q8" s="168">
        <f>SUM(Q9:Q27)</f>
        <v>0</v>
      </c>
      <c r="R8" s="168"/>
      <c r="S8" s="168"/>
      <c r="T8" s="185"/>
      <c r="U8" s="168">
        <f>SUM(U9:U27)</f>
        <v>540.69000000000005</v>
      </c>
      <c r="AE8" t="s">
        <v>87</v>
      </c>
    </row>
    <row r="9" spans="1:60" outlineLevel="1" x14ac:dyDescent="0.2">
      <c r="A9" s="164">
        <v>1</v>
      </c>
      <c r="B9" s="170" t="s">
        <v>88</v>
      </c>
      <c r="C9" s="203" t="s">
        <v>89</v>
      </c>
      <c r="D9" s="172" t="s">
        <v>90</v>
      </c>
      <c r="E9" s="178">
        <v>2</v>
      </c>
      <c r="F9" s="180"/>
      <c r="G9" s="181">
        <f t="shared" ref="G9:G27" si="0">ROUND(E9*F9,2)</f>
        <v>0</v>
      </c>
      <c r="H9" s="180"/>
      <c r="I9" s="181">
        <f t="shared" ref="I9:I27" si="1">ROUND(E9*H9,2)</f>
        <v>0</v>
      </c>
      <c r="J9" s="180"/>
      <c r="K9" s="181">
        <f t="shared" ref="K9:K27" si="2">ROUND(E9*J9,2)</f>
        <v>0</v>
      </c>
      <c r="L9" s="181">
        <v>0</v>
      </c>
      <c r="M9" s="181">
        <f t="shared" ref="M9:M27" si="3">G9*(1+L9/100)</f>
        <v>0</v>
      </c>
      <c r="N9" s="173">
        <v>8.6899999999999998E-3</v>
      </c>
      <c r="O9" s="173">
        <f t="shared" ref="O9:O27" si="4">ROUND(E9*N9,5)</f>
        <v>1.738E-2</v>
      </c>
      <c r="P9" s="173">
        <v>0</v>
      </c>
      <c r="Q9" s="173">
        <f t="shared" ref="Q9:Q27" si="5">ROUND(E9*P9,5)</f>
        <v>0</v>
      </c>
      <c r="R9" s="173"/>
      <c r="S9" s="173"/>
      <c r="T9" s="174">
        <v>0.70299999999999996</v>
      </c>
      <c r="U9" s="173">
        <f t="shared" ref="U9:U27" si="6">ROUND(E9*T9,2)</f>
        <v>1.41</v>
      </c>
      <c r="V9" s="163"/>
      <c r="W9" s="163"/>
      <c r="X9" s="163"/>
      <c r="Y9" s="163"/>
      <c r="Z9" s="163"/>
      <c r="AA9" s="163"/>
      <c r="AB9" s="163"/>
      <c r="AC9" s="163"/>
      <c r="AD9" s="163"/>
      <c r="AE9" s="163" t="s">
        <v>91</v>
      </c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 x14ac:dyDescent="0.2">
      <c r="A10" s="164">
        <v>2</v>
      </c>
      <c r="B10" s="170" t="s">
        <v>92</v>
      </c>
      <c r="C10" s="203" t="s">
        <v>93</v>
      </c>
      <c r="D10" s="172" t="s">
        <v>90</v>
      </c>
      <c r="E10" s="178">
        <v>4</v>
      </c>
      <c r="F10" s="180"/>
      <c r="G10" s="181">
        <f t="shared" si="0"/>
        <v>0</v>
      </c>
      <c r="H10" s="180"/>
      <c r="I10" s="181">
        <f t="shared" si="1"/>
        <v>0</v>
      </c>
      <c r="J10" s="180"/>
      <c r="K10" s="181">
        <f t="shared" si="2"/>
        <v>0</v>
      </c>
      <c r="L10" s="181">
        <v>0</v>
      </c>
      <c r="M10" s="181">
        <f t="shared" si="3"/>
        <v>0</v>
      </c>
      <c r="N10" s="173">
        <v>2.478E-2</v>
      </c>
      <c r="O10" s="173">
        <f t="shared" si="4"/>
        <v>9.912E-2</v>
      </c>
      <c r="P10" s="173">
        <v>0</v>
      </c>
      <c r="Q10" s="173">
        <f t="shared" si="5"/>
        <v>0</v>
      </c>
      <c r="R10" s="173"/>
      <c r="S10" s="173"/>
      <c r="T10" s="174">
        <v>0.54700000000000004</v>
      </c>
      <c r="U10" s="173">
        <f t="shared" si="6"/>
        <v>2.19</v>
      </c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91</v>
      </c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 outlineLevel="1" x14ac:dyDescent="0.2">
      <c r="A11" s="164">
        <v>3</v>
      </c>
      <c r="B11" s="170" t="s">
        <v>94</v>
      </c>
      <c r="C11" s="203" t="s">
        <v>95</v>
      </c>
      <c r="D11" s="172" t="s">
        <v>96</v>
      </c>
      <c r="E11" s="178">
        <v>9.01</v>
      </c>
      <c r="F11" s="180"/>
      <c r="G11" s="181">
        <f t="shared" si="0"/>
        <v>0</v>
      </c>
      <c r="H11" s="180"/>
      <c r="I11" s="181">
        <f t="shared" si="1"/>
        <v>0</v>
      </c>
      <c r="J11" s="180"/>
      <c r="K11" s="181">
        <f t="shared" si="2"/>
        <v>0</v>
      </c>
      <c r="L11" s="181">
        <v>0</v>
      </c>
      <c r="M11" s="181">
        <f t="shared" si="3"/>
        <v>0</v>
      </c>
      <c r="N11" s="173">
        <v>0</v>
      </c>
      <c r="O11" s="173">
        <f t="shared" si="4"/>
        <v>0</v>
      </c>
      <c r="P11" s="173">
        <v>0</v>
      </c>
      <c r="Q11" s="173">
        <f t="shared" si="5"/>
        <v>0</v>
      </c>
      <c r="R11" s="173"/>
      <c r="S11" s="173"/>
      <c r="T11" s="174">
        <v>1.7629999999999999</v>
      </c>
      <c r="U11" s="173">
        <f t="shared" si="6"/>
        <v>15.88</v>
      </c>
      <c r="V11" s="163"/>
      <c r="W11" s="163"/>
      <c r="X11" s="163"/>
      <c r="Y11" s="163"/>
      <c r="Z11" s="163"/>
      <c r="AA11" s="163"/>
      <c r="AB11" s="163"/>
      <c r="AC11" s="163"/>
      <c r="AD11" s="163"/>
      <c r="AE11" s="163" t="s">
        <v>91</v>
      </c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outlineLevel="1" x14ac:dyDescent="0.2">
      <c r="A12" s="164">
        <v>4</v>
      </c>
      <c r="B12" s="170" t="s">
        <v>97</v>
      </c>
      <c r="C12" s="203" t="s">
        <v>98</v>
      </c>
      <c r="D12" s="172" t="s">
        <v>96</v>
      </c>
      <c r="E12" s="178">
        <v>0.34539999999999998</v>
      </c>
      <c r="F12" s="180"/>
      <c r="G12" s="181">
        <f t="shared" si="0"/>
        <v>0</v>
      </c>
      <c r="H12" s="180"/>
      <c r="I12" s="181">
        <f t="shared" si="1"/>
        <v>0</v>
      </c>
      <c r="J12" s="180"/>
      <c r="K12" s="181">
        <f t="shared" si="2"/>
        <v>0</v>
      </c>
      <c r="L12" s="181">
        <v>0</v>
      </c>
      <c r="M12" s="181">
        <f t="shared" si="3"/>
        <v>0</v>
      </c>
      <c r="N12" s="173">
        <v>0</v>
      </c>
      <c r="O12" s="173">
        <f t="shared" si="4"/>
        <v>0</v>
      </c>
      <c r="P12" s="173">
        <v>0</v>
      </c>
      <c r="Q12" s="173">
        <f t="shared" si="5"/>
        <v>0</v>
      </c>
      <c r="R12" s="173"/>
      <c r="S12" s="173"/>
      <c r="T12" s="174">
        <v>18.216000000000001</v>
      </c>
      <c r="U12" s="173">
        <f t="shared" si="6"/>
        <v>6.29</v>
      </c>
      <c r="V12" s="163"/>
      <c r="W12" s="163"/>
      <c r="X12" s="163"/>
      <c r="Y12" s="163"/>
      <c r="Z12" s="163"/>
      <c r="AA12" s="163"/>
      <c r="AB12" s="163"/>
      <c r="AC12" s="163"/>
      <c r="AD12" s="163"/>
      <c r="AE12" s="163" t="s">
        <v>91</v>
      </c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ht="22.5" outlineLevel="1" x14ac:dyDescent="0.2">
      <c r="A13" s="164">
        <v>5</v>
      </c>
      <c r="B13" s="170" t="s">
        <v>99</v>
      </c>
      <c r="C13" s="203" t="s">
        <v>100</v>
      </c>
      <c r="D13" s="172" t="s">
        <v>96</v>
      </c>
      <c r="E13" s="178">
        <v>0.42</v>
      </c>
      <c r="F13" s="180"/>
      <c r="G13" s="181">
        <f t="shared" si="0"/>
        <v>0</v>
      </c>
      <c r="H13" s="180"/>
      <c r="I13" s="181">
        <f t="shared" si="1"/>
        <v>0</v>
      </c>
      <c r="J13" s="180"/>
      <c r="K13" s="181">
        <f t="shared" si="2"/>
        <v>0</v>
      </c>
      <c r="L13" s="181">
        <v>0</v>
      </c>
      <c r="M13" s="181">
        <f t="shared" si="3"/>
        <v>0</v>
      </c>
      <c r="N13" s="173">
        <v>0</v>
      </c>
      <c r="O13" s="173">
        <f t="shared" si="4"/>
        <v>0</v>
      </c>
      <c r="P13" s="173">
        <v>0</v>
      </c>
      <c r="Q13" s="173">
        <f t="shared" si="5"/>
        <v>0</v>
      </c>
      <c r="R13" s="173"/>
      <c r="S13" s="173"/>
      <c r="T13" s="174">
        <v>3.9020000000000001</v>
      </c>
      <c r="U13" s="173">
        <f t="shared" si="6"/>
        <v>1.64</v>
      </c>
      <c r="V13" s="163"/>
      <c r="W13" s="163"/>
      <c r="X13" s="163"/>
      <c r="Y13" s="163"/>
      <c r="Z13" s="163"/>
      <c r="AA13" s="163"/>
      <c r="AB13" s="163"/>
      <c r="AC13" s="163"/>
      <c r="AD13" s="163"/>
      <c r="AE13" s="163" t="s">
        <v>91</v>
      </c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 outlineLevel="1" x14ac:dyDescent="0.2">
      <c r="A14" s="164">
        <v>6</v>
      </c>
      <c r="B14" s="170" t="s">
        <v>101</v>
      </c>
      <c r="C14" s="203" t="s">
        <v>102</v>
      </c>
      <c r="D14" s="172" t="s">
        <v>96</v>
      </c>
      <c r="E14" s="178">
        <v>23.76</v>
      </c>
      <c r="F14" s="180"/>
      <c r="G14" s="181">
        <f t="shared" si="0"/>
        <v>0</v>
      </c>
      <c r="H14" s="180"/>
      <c r="I14" s="181">
        <f t="shared" si="1"/>
        <v>0</v>
      </c>
      <c r="J14" s="180"/>
      <c r="K14" s="181">
        <f t="shared" si="2"/>
        <v>0</v>
      </c>
      <c r="L14" s="181">
        <v>0</v>
      </c>
      <c r="M14" s="181">
        <f t="shared" si="3"/>
        <v>0</v>
      </c>
      <c r="N14" s="173">
        <v>0</v>
      </c>
      <c r="O14" s="173">
        <f t="shared" si="4"/>
        <v>0</v>
      </c>
      <c r="P14" s="173">
        <v>0</v>
      </c>
      <c r="Q14" s="173">
        <f t="shared" si="5"/>
        <v>0</v>
      </c>
      <c r="R14" s="173"/>
      <c r="S14" s="173"/>
      <c r="T14" s="174">
        <v>9.5200000000000007E-2</v>
      </c>
      <c r="U14" s="173">
        <f t="shared" si="6"/>
        <v>2.2599999999999998</v>
      </c>
      <c r="V14" s="163"/>
      <c r="W14" s="163"/>
      <c r="X14" s="163"/>
      <c r="Y14" s="163"/>
      <c r="Z14" s="163"/>
      <c r="AA14" s="163"/>
      <c r="AB14" s="163"/>
      <c r="AC14" s="163"/>
      <c r="AD14" s="163"/>
      <c r="AE14" s="163" t="s">
        <v>91</v>
      </c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ht="22.5" outlineLevel="1" x14ac:dyDescent="0.2">
      <c r="A15" s="164">
        <v>7</v>
      </c>
      <c r="B15" s="170" t="s">
        <v>103</v>
      </c>
      <c r="C15" s="203" t="s">
        <v>104</v>
      </c>
      <c r="D15" s="172" t="s">
        <v>96</v>
      </c>
      <c r="E15" s="178">
        <v>183.93</v>
      </c>
      <c r="F15" s="180"/>
      <c r="G15" s="181">
        <f t="shared" si="0"/>
        <v>0</v>
      </c>
      <c r="H15" s="180"/>
      <c r="I15" s="181">
        <f t="shared" si="1"/>
        <v>0</v>
      </c>
      <c r="J15" s="180"/>
      <c r="K15" s="181">
        <f t="shared" si="2"/>
        <v>0</v>
      </c>
      <c r="L15" s="181">
        <v>0</v>
      </c>
      <c r="M15" s="181">
        <f t="shared" si="3"/>
        <v>0</v>
      </c>
      <c r="N15" s="173">
        <v>0</v>
      </c>
      <c r="O15" s="173">
        <f t="shared" si="4"/>
        <v>0</v>
      </c>
      <c r="P15" s="173">
        <v>0</v>
      </c>
      <c r="Q15" s="173">
        <f t="shared" si="5"/>
        <v>0</v>
      </c>
      <c r="R15" s="173"/>
      <c r="S15" s="173"/>
      <c r="T15" s="174">
        <v>0.16</v>
      </c>
      <c r="U15" s="173">
        <f t="shared" si="6"/>
        <v>29.43</v>
      </c>
      <c r="V15" s="163"/>
      <c r="W15" s="163"/>
      <c r="X15" s="163"/>
      <c r="Y15" s="163"/>
      <c r="Z15" s="163"/>
      <c r="AA15" s="163"/>
      <c r="AB15" s="163"/>
      <c r="AC15" s="163"/>
      <c r="AD15" s="163"/>
      <c r="AE15" s="163" t="s">
        <v>91</v>
      </c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outlineLevel="1" x14ac:dyDescent="0.2">
      <c r="A16" s="164">
        <v>8</v>
      </c>
      <c r="B16" s="170" t="s">
        <v>105</v>
      </c>
      <c r="C16" s="203" t="s">
        <v>106</v>
      </c>
      <c r="D16" s="172" t="s">
        <v>96</v>
      </c>
      <c r="E16" s="178">
        <v>20</v>
      </c>
      <c r="F16" s="180"/>
      <c r="G16" s="181">
        <f t="shared" si="0"/>
        <v>0</v>
      </c>
      <c r="H16" s="180"/>
      <c r="I16" s="181">
        <f t="shared" si="1"/>
        <v>0</v>
      </c>
      <c r="J16" s="180"/>
      <c r="K16" s="181">
        <f t="shared" si="2"/>
        <v>0</v>
      </c>
      <c r="L16" s="181">
        <v>0</v>
      </c>
      <c r="M16" s="181">
        <f t="shared" si="3"/>
        <v>0</v>
      </c>
      <c r="N16" s="173">
        <v>0</v>
      </c>
      <c r="O16" s="173">
        <f t="shared" si="4"/>
        <v>0</v>
      </c>
      <c r="P16" s="173">
        <v>0</v>
      </c>
      <c r="Q16" s="173">
        <f t="shared" si="5"/>
        <v>0</v>
      </c>
      <c r="R16" s="173"/>
      <c r="S16" s="173"/>
      <c r="T16" s="174">
        <v>3.5329999999999999</v>
      </c>
      <c r="U16" s="173">
        <f t="shared" si="6"/>
        <v>70.66</v>
      </c>
      <c r="V16" s="163"/>
      <c r="W16" s="163"/>
      <c r="X16" s="163"/>
      <c r="Y16" s="163"/>
      <c r="Z16" s="163"/>
      <c r="AA16" s="163"/>
      <c r="AB16" s="163"/>
      <c r="AC16" s="163"/>
      <c r="AD16" s="163"/>
      <c r="AE16" s="163" t="s">
        <v>91</v>
      </c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outlineLevel="1" x14ac:dyDescent="0.2">
      <c r="A17" s="164">
        <v>9</v>
      </c>
      <c r="B17" s="170" t="s">
        <v>107</v>
      </c>
      <c r="C17" s="203" t="s">
        <v>108</v>
      </c>
      <c r="D17" s="172" t="s">
        <v>96</v>
      </c>
      <c r="E17" s="178">
        <v>100</v>
      </c>
      <c r="F17" s="180"/>
      <c r="G17" s="181">
        <f t="shared" si="0"/>
        <v>0</v>
      </c>
      <c r="H17" s="180"/>
      <c r="I17" s="181">
        <f t="shared" si="1"/>
        <v>0</v>
      </c>
      <c r="J17" s="180"/>
      <c r="K17" s="181">
        <f t="shared" si="2"/>
        <v>0</v>
      </c>
      <c r="L17" s="181">
        <v>0</v>
      </c>
      <c r="M17" s="181">
        <f t="shared" si="3"/>
        <v>0</v>
      </c>
      <c r="N17" s="173">
        <v>0</v>
      </c>
      <c r="O17" s="173">
        <f t="shared" si="4"/>
        <v>0</v>
      </c>
      <c r="P17" s="173">
        <v>0</v>
      </c>
      <c r="Q17" s="173">
        <f t="shared" si="5"/>
        <v>0</v>
      </c>
      <c r="R17" s="173"/>
      <c r="S17" s="173"/>
      <c r="T17" s="174">
        <v>8.4000000000000005E-2</v>
      </c>
      <c r="U17" s="173">
        <f t="shared" si="6"/>
        <v>8.4</v>
      </c>
      <c r="V17" s="163"/>
      <c r="W17" s="163"/>
      <c r="X17" s="163"/>
      <c r="Y17" s="163"/>
      <c r="Z17" s="163"/>
      <c r="AA17" s="163"/>
      <c r="AB17" s="163"/>
      <c r="AC17" s="163"/>
      <c r="AD17" s="163"/>
      <c r="AE17" s="163" t="s">
        <v>91</v>
      </c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outlineLevel="1" x14ac:dyDescent="0.2">
      <c r="A18" s="164">
        <v>10</v>
      </c>
      <c r="B18" s="170" t="s">
        <v>109</v>
      </c>
      <c r="C18" s="203" t="s">
        <v>110</v>
      </c>
      <c r="D18" s="172" t="s">
        <v>111</v>
      </c>
      <c r="E18" s="178">
        <v>394.29</v>
      </c>
      <c r="F18" s="180"/>
      <c r="G18" s="181">
        <f t="shared" si="0"/>
        <v>0</v>
      </c>
      <c r="H18" s="180"/>
      <c r="I18" s="181">
        <f t="shared" si="1"/>
        <v>0</v>
      </c>
      <c r="J18" s="180"/>
      <c r="K18" s="181">
        <f t="shared" si="2"/>
        <v>0</v>
      </c>
      <c r="L18" s="181">
        <v>0</v>
      </c>
      <c r="M18" s="181">
        <f t="shared" si="3"/>
        <v>0</v>
      </c>
      <c r="N18" s="173">
        <v>9.8999999999999999E-4</v>
      </c>
      <c r="O18" s="173">
        <f t="shared" si="4"/>
        <v>0.39034999999999997</v>
      </c>
      <c r="P18" s="173">
        <v>0</v>
      </c>
      <c r="Q18" s="173">
        <f t="shared" si="5"/>
        <v>0</v>
      </c>
      <c r="R18" s="173"/>
      <c r="S18" s="173"/>
      <c r="T18" s="174">
        <v>0.23599999999999999</v>
      </c>
      <c r="U18" s="173">
        <f t="shared" si="6"/>
        <v>93.05</v>
      </c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91</v>
      </c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outlineLevel="1" x14ac:dyDescent="0.2">
      <c r="A19" s="164">
        <v>11</v>
      </c>
      <c r="B19" s="170" t="s">
        <v>112</v>
      </c>
      <c r="C19" s="203" t="s">
        <v>113</v>
      </c>
      <c r="D19" s="172" t="s">
        <v>111</v>
      </c>
      <c r="E19" s="178">
        <v>394.29</v>
      </c>
      <c r="F19" s="180"/>
      <c r="G19" s="181">
        <f t="shared" si="0"/>
        <v>0</v>
      </c>
      <c r="H19" s="180"/>
      <c r="I19" s="181">
        <f t="shared" si="1"/>
        <v>0</v>
      </c>
      <c r="J19" s="180"/>
      <c r="K19" s="181">
        <f t="shared" si="2"/>
        <v>0</v>
      </c>
      <c r="L19" s="181">
        <v>0</v>
      </c>
      <c r="M19" s="181">
        <f t="shared" si="3"/>
        <v>0</v>
      </c>
      <c r="N19" s="173">
        <v>0</v>
      </c>
      <c r="O19" s="173">
        <f t="shared" si="4"/>
        <v>0</v>
      </c>
      <c r="P19" s="173">
        <v>0</v>
      </c>
      <c r="Q19" s="173">
        <f t="shared" si="5"/>
        <v>0</v>
      </c>
      <c r="R19" s="173"/>
      <c r="S19" s="173"/>
      <c r="T19" s="174">
        <v>7.0000000000000007E-2</v>
      </c>
      <c r="U19" s="173">
        <f t="shared" si="6"/>
        <v>27.6</v>
      </c>
      <c r="V19" s="163"/>
      <c r="W19" s="163"/>
      <c r="X19" s="163"/>
      <c r="Y19" s="163"/>
      <c r="Z19" s="163"/>
      <c r="AA19" s="163"/>
      <c r="AB19" s="163"/>
      <c r="AC19" s="163"/>
      <c r="AD19" s="163"/>
      <c r="AE19" s="163" t="s">
        <v>91</v>
      </c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outlineLevel="1" x14ac:dyDescent="0.2">
      <c r="A20" s="164">
        <v>12</v>
      </c>
      <c r="B20" s="170" t="s">
        <v>114</v>
      </c>
      <c r="C20" s="203" t="s">
        <v>115</v>
      </c>
      <c r="D20" s="172" t="s">
        <v>96</v>
      </c>
      <c r="E20" s="178">
        <v>203.93</v>
      </c>
      <c r="F20" s="180"/>
      <c r="G20" s="181">
        <f t="shared" si="0"/>
        <v>0</v>
      </c>
      <c r="H20" s="180"/>
      <c r="I20" s="181">
        <f t="shared" si="1"/>
        <v>0</v>
      </c>
      <c r="J20" s="180"/>
      <c r="K20" s="181">
        <f t="shared" si="2"/>
        <v>0</v>
      </c>
      <c r="L20" s="181">
        <v>0</v>
      </c>
      <c r="M20" s="181">
        <f t="shared" si="3"/>
        <v>0</v>
      </c>
      <c r="N20" s="173">
        <v>0</v>
      </c>
      <c r="O20" s="173">
        <f t="shared" si="4"/>
        <v>0</v>
      </c>
      <c r="P20" s="173">
        <v>0</v>
      </c>
      <c r="Q20" s="173">
        <f t="shared" si="5"/>
        <v>0</v>
      </c>
      <c r="R20" s="173"/>
      <c r="S20" s="173"/>
      <c r="T20" s="174">
        <v>0.34499999999999997</v>
      </c>
      <c r="U20" s="173">
        <f t="shared" si="6"/>
        <v>70.36</v>
      </c>
      <c r="V20" s="163"/>
      <c r="W20" s="163"/>
      <c r="X20" s="163"/>
      <c r="Y20" s="163"/>
      <c r="Z20" s="163"/>
      <c r="AA20" s="163"/>
      <c r="AB20" s="163"/>
      <c r="AC20" s="163"/>
      <c r="AD20" s="163"/>
      <c r="AE20" s="163" t="s">
        <v>91</v>
      </c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ht="22.5" outlineLevel="1" x14ac:dyDescent="0.2">
      <c r="A21" s="164">
        <v>13</v>
      </c>
      <c r="B21" s="170" t="s">
        <v>116</v>
      </c>
      <c r="C21" s="203" t="s">
        <v>117</v>
      </c>
      <c r="D21" s="172" t="s">
        <v>96</v>
      </c>
      <c r="E21" s="178">
        <v>7.61</v>
      </c>
      <c r="F21" s="180"/>
      <c r="G21" s="181">
        <f t="shared" si="0"/>
        <v>0</v>
      </c>
      <c r="H21" s="180"/>
      <c r="I21" s="181">
        <f t="shared" si="1"/>
        <v>0</v>
      </c>
      <c r="J21" s="180"/>
      <c r="K21" s="181">
        <f t="shared" si="2"/>
        <v>0</v>
      </c>
      <c r="L21" s="181">
        <v>0</v>
      </c>
      <c r="M21" s="181">
        <f t="shared" si="3"/>
        <v>0</v>
      </c>
      <c r="N21" s="173">
        <v>0</v>
      </c>
      <c r="O21" s="173">
        <f t="shared" si="4"/>
        <v>0</v>
      </c>
      <c r="P21" s="173">
        <v>0</v>
      </c>
      <c r="Q21" s="173">
        <f t="shared" si="5"/>
        <v>0</v>
      </c>
      <c r="R21" s="173"/>
      <c r="S21" s="173"/>
      <c r="T21" s="174">
        <v>7.3999999999999996E-2</v>
      </c>
      <c r="U21" s="173">
        <f t="shared" si="6"/>
        <v>0.56000000000000005</v>
      </c>
      <c r="V21" s="163"/>
      <c r="W21" s="163"/>
      <c r="X21" s="163"/>
      <c r="Y21" s="163"/>
      <c r="Z21" s="163"/>
      <c r="AA21" s="163"/>
      <c r="AB21" s="163"/>
      <c r="AC21" s="163"/>
      <c r="AD21" s="163"/>
      <c r="AE21" s="163" t="s">
        <v>91</v>
      </c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ht="22.5" outlineLevel="1" x14ac:dyDescent="0.2">
      <c r="A22" s="164">
        <v>14</v>
      </c>
      <c r="B22" s="170" t="s">
        <v>118</v>
      </c>
      <c r="C22" s="203" t="s">
        <v>119</v>
      </c>
      <c r="D22" s="172" t="s">
        <v>96</v>
      </c>
      <c r="E22" s="178">
        <v>7.61</v>
      </c>
      <c r="F22" s="180"/>
      <c r="G22" s="181">
        <f t="shared" si="0"/>
        <v>0</v>
      </c>
      <c r="H22" s="180"/>
      <c r="I22" s="181">
        <f t="shared" si="1"/>
        <v>0</v>
      </c>
      <c r="J22" s="180"/>
      <c r="K22" s="181">
        <f t="shared" si="2"/>
        <v>0</v>
      </c>
      <c r="L22" s="181">
        <v>0</v>
      </c>
      <c r="M22" s="181">
        <f t="shared" si="3"/>
        <v>0</v>
      </c>
      <c r="N22" s="173">
        <v>0</v>
      </c>
      <c r="O22" s="173">
        <f t="shared" si="4"/>
        <v>0</v>
      </c>
      <c r="P22" s="173">
        <v>0</v>
      </c>
      <c r="Q22" s="173">
        <f t="shared" si="5"/>
        <v>0</v>
      </c>
      <c r="R22" s="173"/>
      <c r="S22" s="173"/>
      <c r="T22" s="174">
        <v>1.2390000000000001</v>
      </c>
      <c r="U22" s="173">
        <f t="shared" si="6"/>
        <v>9.43</v>
      </c>
      <c r="V22" s="163"/>
      <c r="W22" s="163"/>
      <c r="X22" s="163"/>
      <c r="Y22" s="163"/>
      <c r="Z22" s="163"/>
      <c r="AA22" s="163"/>
      <c r="AB22" s="163"/>
      <c r="AC22" s="163"/>
      <c r="AD22" s="163"/>
      <c r="AE22" s="163" t="s">
        <v>91</v>
      </c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 x14ac:dyDescent="0.2">
      <c r="A23" s="164">
        <v>15</v>
      </c>
      <c r="B23" s="170" t="s">
        <v>120</v>
      </c>
      <c r="C23" s="203" t="s">
        <v>121</v>
      </c>
      <c r="D23" s="172" t="s">
        <v>111</v>
      </c>
      <c r="E23" s="178">
        <v>158.4</v>
      </c>
      <c r="F23" s="180"/>
      <c r="G23" s="181">
        <f t="shared" si="0"/>
        <v>0</v>
      </c>
      <c r="H23" s="180"/>
      <c r="I23" s="181">
        <f t="shared" si="1"/>
        <v>0</v>
      </c>
      <c r="J23" s="180"/>
      <c r="K23" s="181">
        <f t="shared" si="2"/>
        <v>0</v>
      </c>
      <c r="L23" s="181">
        <v>0</v>
      </c>
      <c r="M23" s="181">
        <f t="shared" si="3"/>
        <v>0</v>
      </c>
      <c r="N23" s="173">
        <v>0</v>
      </c>
      <c r="O23" s="173">
        <f t="shared" si="4"/>
        <v>0</v>
      </c>
      <c r="P23" s="173">
        <v>0</v>
      </c>
      <c r="Q23" s="173">
        <f t="shared" si="5"/>
        <v>0</v>
      </c>
      <c r="R23" s="173"/>
      <c r="S23" s="173"/>
      <c r="T23" s="174">
        <v>0.17699999999999999</v>
      </c>
      <c r="U23" s="173">
        <f t="shared" si="6"/>
        <v>28.04</v>
      </c>
      <c r="V23" s="163"/>
      <c r="W23" s="163"/>
      <c r="X23" s="163"/>
      <c r="Y23" s="163"/>
      <c r="Z23" s="163"/>
      <c r="AA23" s="163"/>
      <c r="AB23" s="163"/>
      <c r="AC23" s="163"/>
      <c r="AD23" s="163"/>
      <c r="AE23" s="163" t="s">
        <v>91</v>
      </c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outlineLevel="1" x14ac:dyDescent="0.2">
      <c r="A24" s="164">
        <v>16</v>
      </c>
      <c r="B24" s="170" t="s">
        <v>122</v>
      </c>
      <c r="C24" s="203" t="s">
        <v>123</v>
      </c>
      <c r="D24" s="172" t="s">
        <v>111</v>
      </c>
      <c r="E24" s="178">
        <v>158.4</v>
      </c>
      <c r="F24" s="180"/>
      <c r="G24" s="181">
        <f t="shared" si="0"/>
        <v>0</v>
      </c>
      <c r="H24" s="180"/>
      <c r="I24" s="181">
        <f t="shared" si="1"/>
        <v>0</v>
      </c>
      <c r="J24" s="180"/>
      <c r="K24" s="181">
        <f t="shared" si="2"/>
        <v>0</v>
      </c>
      <c r="L24" s="181">
        <v>0</v>
      </c>
      <c r="M24" s="181">
        <f t="shared" si="3"/>
        <v>0</v>
      </c>
      <c r="N24" s="173">
        <v>0</v>
      </c>
      <c r="O24" s="173">
        <f t="shared" si="4"/>
        <v>0</v>
      </c>
      <c r="P24" s="173">
        <v>0</v>
      </c>
      <c r="Q24" s="173">
        <f t="shared" si="5"/>
        <v>0</v>
      </c>
      <c r="R24" s="173"/>
      <c r="S24" s="173"/>
      <c r="T24" s="174">
        <v>0.06</v>
      </c>
      <c r="U24" s="173">
        <f t="shared" si="6"/>
        <v>9.5</v>
      </c>
      <c r="V24" s="163"/>
      <c r="W24" s="163"/>
      <c r="X24" s="163"/>
      <c r="Y24" s="163"/>
      <c r="Z24" s="163"/>
      <c r="AA24" s="163"/>
      <c r="AB24" s="163"/>
      <c r="AC24" s="163"/>
      <c r="AD24" s="163"/>
      <c r="AE24" s="163" t="s">
        <v>91</v>
      </c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outlineLevel="1" x14ac:dyDescent="0.2">
      <c r="A25" s="164">
        <v>17</v>
      </c>
      <c r="B25" s="170" t="s">
        <v>124</v>
      </c>
      <c r="C25" s="203" t="s">
        <v>125</v>
      </c>
      <c r="D25" s="172" t="s">
        <v>96</v>
      </c>
      <c r="E25" s="178">
        <v>64.31</v>
      </c>
      <c r="F25" s="180"/>
      <c r="G25" s="181">
        <f t="shared" si="0"/>
        <v>0</v>
      </c>
      <c r="H25" s="180"/>
      <c r="I25" s="181">
        <f t="shared" si="1"/>
        <v>0</v>
      </c>
      <c r="J25" s="180"/>
      <c r="K25" s="181">
        <f t="shared" si="2"/>
        <v>0</v>
      </c>
      <c r="L25" s="181">
        <v>0</v>
      </c>
      <c r="M25" s="181">
        <f t="shared" si="3"/>
        <v>0</v>
      </c>
      <c r="N25" s="173">
        <v>0</v>
      </c>
      <c r="O25" s="173">
        <f t="shared" si="4"/>
        <v>0</v>
      </c>
      <c r="P25" s="173">
        <v>0</v>
      </c>
      <c r="Q25" s="173">
        <f t="shared" si="5"/>
        <v>0</v>
      </c>
      <c r="R25" s="173"/>
      <c r="S25" s="173"/>
      <c r="T25" s="174">
        <v>1.587</v>
      </c>
      <c r="U25" s="173">
        <f t="shared" si="6"/>
        <v>102.06</v>
      </c>
      <c r="V25" s="163"/>
      <c r="W25" s="163"/>
      <c r="X25" s="163"/>
      <c r="Y25" s="163"/>
      <c r="Z25" s="163"/>
      <c r="AA25" s="163"/>
      <c r="AB25" s="163"/>
      <c r="AC25" s="163"/>
      <c r="AD25" s="163"/>
      <c r="AE25" s="163" t="s">
        <v>91</v>
      </c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outlineLevel="1" x14ac:dyDescent="0.2">
      <c r="A26" s="164">
        <v>18</v>
      </c>
      <c r="B26" s="170" t="s">
        <v>126</v>
      </c>
      <c r="C26" s="203" t="s">
        <v>127</v>
      </c>
      <c r="D26" s="172" t="s">
        <v>96</v>
      </c>
      <c r="E26" s="178">
        <v>183.93</v>
      </c>
      <c r="F26" s="180"/>
      <c r="G26" s="181">
        <f t="shared" si="0"/>
        <v>0</v>
      </c>
      <c r="H26" s="180"/>
      <c r="I26" s="181">
        <f t="shared" si="1"/>
        <v>0</v>
      </c>
      <c r="J26" s="180"/>
      <c r="K26" s="181">
        <f t="shared" si="2"/>
        <v>0</v>
      </c>
      <c r="L26" s="181">
        <v>0</v>
      </c>
      <c r="M26" s="181">
        <f t="shared" si="3"/>
        <v>0</v>
      </c>
      <c r="N26" s="173">
        <v>0</v>
      </c>
      <c r="O26" s="173">
        <f t="shared" si="4"/>
        <v>0</v>
      </c>
      <c r="P26" s="173">
        <v>0</v>
      </c>
      <c r="Q26" s="173">
        <f t="shared" si="5"/>
        <v>0</v>
      </c>
      <c r="R26" s="173"/>
      <c r="S26" s="173"/>
      <c r="T26" s="174">
        <v>0.20200000000000001</v>
      </c>
      <c r="U26" s="173">
        <f t="shared" si="6"/>
        <v>37.15</v>
      </c>
      <c r="V26" s="163"/>
      <c r="W26" s="163"/>
      <c r="X26" s="163"/>
      <c r="Y26" s="163"/>
      <c r="Z26" s="163"/>
      <c r="AA26" s="163"/>
      <c r="AB26" s="163"/>
      <c r="AC26" s="163"/>
      <c r="AD26" s="163"/>
      <c r="AE26" s="163" t="s">
        <v>91</v>
      </c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outlineLevel="1" x14ac:dyDescent="0.2">
      <c r="A27" s="164">
        <v>19</v>
      </c>
      <c r="B27" s="170" t="s">
        <v>118</v>
      </c>
      <c r="C27" s="203" t="s">
        <v>128</v>
      </c>
      <c r="D27" s="172" t="s">
        <v>96</v>
      </c>
      <c r="E27" s="178">
        <v>20</v>
      </c>
      <c r="F27" s="180"/>
      <c r="G27" s="181">
        <f t="shared" si="0"/>
        <v>0</v>
      </c>
      <c r="H27" s="180"/>
      <c r="I27" s="181">
        <f t="shared" si="1"/>
        <v>0</v>
      </c>
      <c r="J27" s="180"/>
      <c r="K27" s="181">
        <f t="shared" si="2"/>
        <v>0</v>
      </c>
      <c r="L27" s="181">
        <v>0</v>
      </c>
      <c r="M27" s="181">
        <f t="shared" si="3"/>
        <v>0</v>
      </c>
      <c r="N27" s="173">
        <v>0</v>
      </c>
      <c r="O27" s="173">
        <f t="shared" si="4"/>
        <v>0</v>
      </c>
      <c r="P27" s="173">
        <v>0</v>
      </c>
      <c r="Q27" s="173">
        <f t="shared" si="5"/>
        <v>0</v>
      </c>
      <c r="R27" s="173"/>
      <c r="S27" s="173"/>
      <c r="T27" s="174">
        <v>1.2390000000000001</v>
      </c>
      <c r="U27" s="173">
        <f t="shared" si="6"/>
        <v>24.78</v>
      </c>
      <c r="V27" s="163"/>
      <c r="W27" s="163"/>
      <c r="X27" s="163"/>
      <c r="Y27" s="163"/>
      <c r="Z27" s="163"/>
      <c r="AA27" s="163"/>
      <c r="AB27" s="163"/>
      <c r="AC27" s="163"/>
      <c r="AD27" s="163"/>
      <c r="AE27" s="163" t="s">
        <v>91</v>
      </c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x14ac:dyDescent="0.2">
      <c r="A28" s="165" t="s">
        <v>86</v>
      </c>
      <c r="B28" s="171" t="s">
        <v>51</v>
      </c>
      <c r="C28" s="204" t="s">
        <v>52</v>
      </c>
      <c r="D28" s="175"/>
      <c r="E28" s="179"/>
      <c r="F28" s="182"/>
      <c r="G28" s="182">
        <f>SUMIF(AE29:AE38,"&lt;&gt;NOR",G29:G38)</f>
        <v>0</v>
      </c>
      <c r="H28" s="182"/>
      <c r="I28" s="182">
        <f>SUM(I29:I38)</f>
        <v>0</v>
      </c>
      <c r="J28" s="182"/>
      <c r="K28" s="182">
        <f>SUM(K29:K38)</f>
        <v>0</v>
      </c>
      <c r="L28" s="182"/>
      <c r="M28" s="182">
        <f>SUM(M29:M38)</f>
        <v>0</v>
      </c>
      <c r="N28" s="176"/>
      <c r="O28" s="176">
        <f>SUM(O29:O38)</f>
        <v>9.4069699999999994</v>
      </c>
      <c r="P28" s="176"/>
      <c r="Q28" s="176">
        <f>SUM(Q29:Q38)</f>
        <v>7.8626399999999999</v>
      </c>
      <c r="R28" s="176"/>
      <c r="S28" s="176"/>
      <c r="T28" s="177"/>
      <c r="U28" s="176">
        <f>SUM(U29:U38)</f>
        <v>86.58</v>
      </c>
      <c r="AE28" t="s">
        <v>87</v>
      </c>
    </row>
    <row r="29" spans="1:60" ht="22.5" outlineLevel="1" x14ac:dyDescent="0.2">
      <c r="A29" s="164">
        <v>20</v>
      </c>
      <c r="B29" s="170" t="s">
        <v>129</v>
      </c>
      <c r="C29" s="203" t="s">
        <v>130</v>
      </c>
      <c r="D29" s="172" t="s">
        <v>111</v>
      </c>
      <c r="E29" s="178">
        <v>11.02</v>
      </c>
      <c r="F29" s="180"/>
      <c r="G29" s="181">
        <f t="shared" ref="G29:G38" si="7">ROUND(E29*F29,2)</f>
        <v>0</v>
      </c>
      <c r="H29" s="180"/>
      <c r="I29" s="181">
        <f t="shared" ref="I29:I38" si="8">ROUND(E29*H29,2)</f>
        <v>0</v>
      </c>
      <c r="J29" s="180"/>
      <c r="K29" s="181">
        <f t="shared" ref="K29:K38" si="9">ROUND(E29*J29,2)</f>
        <v>0</v>
      </c>
      <c r="L29" s="181">
        <v>0</v>
      </c>
      <c r="M29" s="181">
        <f t="shared" ref="M29:M38" si="10">G29*(1+L29/100)</f>
        <v>0</v>
      </c>
      <c r="N29" s="173">
        <v>0</v>
      </c>
      <c r="O29" s="173">
        <f t="shared" ref="O29:O38" si="11">ROUND(E29*N29,5)</f>
        <v>0</v>
      </c>
      <c r="P29" s="173">
        <v>0.192</v>
      </c>
      <c r="Q29" s="173">
        <f t="shared" ref="Q29:Q38" si="12">ROUND(E29*P29,5)</f>
        <v>2.1158399999999999</v>
      </c>
      <c r="R29" s="173"/>
      <c r="S29" s="173"/>
      <c r="T29" s="174">
        <v>0.129</v>
      </c>
      <c r="U29" s="173">
        <f t="shared" ref="U29:U38" si="13">ROUND(E29*T29,2)</f>
        <v>1.42</v>
      </c>
      <c r="V29" s="163"/>
      <c r="W29" s="163"/>
      <c r="X29" s="163"/>
      <c r="Y29" s="163"/>
      <c r="Z29" s="163"/>
      <c r="AA29" s="163"/>
      <c r="AB29" s="163"/>
      <c r="AC29" s="163"/>
      <c r="AD29" s="163"/>
      <c r="AE29" s="163" t="s">
        <v>91</v>
      </c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ht="22.5" outlineLevel="1" x14ac:dyDescent="0.2">
      <c r="A30" s="164">
        <v>21</v>
      </c>
      <c r="B30" s="170" t="s">
        <v>131</v>
      </c>
      <c r="C30" s="203" t="s">
        <v>132</v>
      </c>
      <c r="D30" s="172" t="s">
        <v>111</v>
      </c>
      <c r="E30" s="178">
        <v>11.02</v>
      </c>
      <c r="F30" s="180"/>
      <c r="G30" s="181">
        <f t="shared" si="7"/>
        <v>0</v>
      </c>
      <c r="H30" s="180"/>
      <c r="I30" s="181">
        <f t="shared" si="8"/>
        <v>0</v>
      </c>
      <c r="J30" s="180"/>
      <c r="K30" s="181">
        <f t="shared" si="9"/>
        <v>0</v>
      </c>
      <c r="L30" s="181">
        <v>0</v>
      </c>
      <c r="M30" s="181">
        <f t="shared" si="10"/>
        <v>0</v>
      </c>
      <c r="N30" s="173">
        <v>0</v>
      </c>
      <c r="O30" s="173">
        <f t="shared" si="11"/>
        <v>0</v>
      </c>
      <c r="P30" s="173">
        <v>0.22</v>
      </c>
      <c r="Q30" s="173">
        <f t="shared" si="12"/>
        <v>2.4243999999999999</v>
      </c>
      <c r="R30" s="173"/>
      <c r="S30" s="173"/>
      <c r="T30" s="174">
        <v>0.42099999999999999</v>
      </c>
      <c r="U30" s="173">
        <f t="shared" si="13"/>
        <v>4.6399999999999997</v>
      </c>
      <c r="V30" s="163"/>
      <c r="W30" s="163"/>
      <c r="X30" s="163"/>
      <c r="Y30" s="163"/>
      <c r="Z30" s="163"/>
      <c r="AA30" s="163"/>
      <c r="AB30" s="163"/>
      <c r="AC30" s="163"/>
      <c r="AD30" s="163"/>
      <c r="AE30" s="163" t="s">
        <v>91</v>
      </c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ht="22.5" outlineLevel="1" x14ac:dyDescent="0.2">
      <c r="A31" s="164">
        <v>22</v>
      </c>
      <c r="B31" s="170" t="s">
        <v>133</v>
      </c>
      <c r="C31" s="203" t="s">
        <v>134</v>
      </c>
      <c r="D31" s="172" t="s">
        <v>111</v>
      </c>
      <c r="E31" s="178">
        <v>11.02</v>
      </c>
      <c r="F31" s="180"/>
      <c r="G31" s="181">
        <f t="shared" si="7"/>
        <v>0</v>
      </c>
      <c r="H31" s="180"/>
      <c r="I31" s="181">
        <f t="shared" si="8"/>
        <v>0</v>
      </c>
      <c r="J31" s="180"/>
      <c r="K31" s="181">
        <f t="shared" si="9"/>
        <v>0</v>
      </c>
      <c r="L31" s="181">
        <v>0</v>
      </c>
      <c r="M31" s="181">
        <f t="shared" si="10"/>
        <v>0</v>
      </c>
      <c r="N31" s="173">
        <v>0</v>
      </c>
      <c r="O31" s="173">
        <f t="shared" si="11"/>
        <v>0</v>
      </c>
      <c r="P31" s="173">
        <v>0.12</v>
      </c>
      <c r="Q31" s="173">
        <f t="shared" si="12"/>
        <v>1.3224</v>
      </c>
      <c r="R31" s="173"/>
      <c r="S31" s="173"/>
      <c r="T31" s="174">
        <v>0.38124999999999998</v>
      </c>
      <c r="U31" s="173">
        <f t="shared" si="13"/>
        <v>4.2</v>
      </c>
      <c r="V31" s="163"/>
      <c r="W31" s="163"/>
      <c r="X31" s="163"/>
      <c r="Y31" s="163"/>
      <c r="Z31" s="163"/>
      <c r="AA31" s="163"/>
      <c r="AB31" s="163"/>
      <c r="AC31" s="163"/>
      <c r="AD31" s="163"/>
      <c r="AE31" s="163" t="s">
        <v>91</v>
      </c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ht="22.5" outlineLevel="1" x14ac:dyDescent="0.2">
      <c r="A32" s="164">
        <v>23</v>
      </c>
      <c r="B32" s="170" t="s">
        <v>135</v>
      </c>
      <c r="C32" s="203" t="s">
        <v>136</v>
      </c>
      <c r="D32" s="172" t="s">
        <v>96</v>
      </c>
      <c r="E32" s="178">
        <v>0.8</v>
      </c>
      <c r="F32" s="180"/>
      <c r="G32" s="181">
        <f t="shared" si="7"/>
        <v>0</v>
      </c>
      <c r="H32" s="180"/>
      <c r="I32" s="181">
        <f t="shared" si="8"/>
        <v>0</v>
      </c>
      <c r="J32" s="180"/>
      <c r="K32" s="181">
        <f t="shared" si="9"/>
        <v>0</v>
      </c>
      <c r="L32" s="181">
        <v>0</v>
      </c>
      <c r="M32" s="181">
        <f t="shared" si="10"/>
        <v>0</v>
      </c>
      <c r="N32" s="173">
        <v>0</v>
      </c>
      <c r="O32" s="173">
        <f t="shared" si="11"/>
        <v>0</v>
      </c>
      <c r="P32" s="173">
        <v>2.5</v>
      </c>
      <c r="Q32" s="173">
        <f t="shared" si="12"/>
        <v>2</v>
      </c>
      <c r="R32" s="173"/>
      <c r="S32" s="173"/>
      <c r="T32" s="174">
        <v>8.7865000000000002</v>
      </c>
      <c r="U32" s="173">
        <f t="shared" si="13"/>
        <v>7.03</v>
      </c>
      <c r="V32" s="163"/>
      <c r="W32" s="163"/>
      <c r="X32" s="163"/>
      <c r="Y32" s="163"/>
      <c r="Z32" s="163"/>
      <c r="AA32" s="163"/>
      <c r="AB32" s="163"/>
      <c r="AC32" s="163"/>
      <c r="AD32" s="163"/>
      <c r="AE32" s="163" t="s">
        <v>137</v>
      </c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ht="22.5" outlineLevel="1" x14ac:dyDescent="0.2">
      <c r="A33" s="164">
        <v>24</v>
      </c>
      <c r="B33" s="170" t="s">
        <v>138</v>
      </c>
      <c r="C33" s="203" t="s">
        <v>139</v>
      </c>
      <c r="D33" s="172" t="s">
        <v>96</v>
      </c>
      <c r="E33" s="178">
        <v>0.8</v>
      </c>
      <c r="F33" s="180"/>
      <c r="G33" s="181">
        <f t="shared" si="7"/>
        <v>0</v>
      </c>
      <c r="H33" s="180"/>
      <c r="I33" s="181">
        <f t="shared" si="8"/>
        <v>0</v>
      </c>
      <c r="J33" s="180"/>
      <c r="K33" s="181">
        <f t="shared" si="9"/>
        <v>0</v>
      </c>
      <c r="L33" s="181">
        <v>0</v>
      </c>
      <c r="M33" s="181">
        <f t="shared" si="10"/>
        <v>0</v>
      </c>
      <c r="N33" s="173">
        <v>2.6440800000000002</v>
      </c>
      <c r="O33" s="173">
        <f t="shared" si="11"/>
        <v>2.1152600000000001</v>
      </c>
      <c r="P33" s="173">
        <v>0</v>
      </c>
      <c r="Q33" s="173">
        <f t="shared" si="12"/>
        <v>0</v>
      </c>
      <c r="R33" s="173"/>
      <c r="S33" s="173"/>
      <c r="T33" s="174">
        <v>4.7549999999999999</v>
      </c>
      <c r="U33" s="173">
        <f t="shared" si="13"/>
        <v>3.8</v>
      </c>
      <c r="V33" s="163"/>
      <c r="W33" s="163"/>
      <c r="X33" s="163"/>
      <c r="Y33" s="163"/>
      <c r="Z33" s="163"/>
      <c r="AA33" s="163"/>
      <c r="AB33" s="163"/>
      <c r="AC33" s="163"/>
      <c r="AD33" s="163"/>
      <c r="AE33" s="163" t="s">
        <v>91</v>
      </c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ht="22.5" outlineLevel="1" x14ac:dyDescent="0.2">
      <c r="A34" s="164">
        <v>25</v>
      </c>
      <c r="B34" s="170" t="s">
        <v>140</v>
      </c>
      <c r="C34" s="203" t="s">
        <v>141</v>
      </c>
      <c r="D34" s="172" t="s">
        <v>96</v>
      </c>
      <c r="E34" s="178">
        <v>0.2</v>
      </c>
      <c r="F34" s="180"/>
      <c r="G34" s="181">
        <f t="shared" si="7"/>
        <v>0</v>
      </c>
      <c r="H34" s="180"/>
      <c r="I34" s="181">
        <f t="shared" si="8"/>
        <v>0</v>
      </c>
      <c r="J34" s="180"/>
      <c r="K34" s="181">
        <f t="shared" si="9"/>
        <v>0</v>
      </c>
      <c r="L34" s="181">
        <v>0</v>
      </c>
      <c r="M34" s="181">
        <f t="shared" si="10"/>
        <v>0</v>
      </c>
      <c r="N34" s="173">
        <v>0</v>
      </c>
      <c r="O34" s="173">
        <f t="shared" si="11"/>
        <v>0</v>
      </c>
      <c r="P34" s="173">
        <v>0</v>
      </c>
      <c r="Q34" s="173">
        <f t="shared" si="12"/>
        <v>0</v>
      </c>
      <c r="R34" s="173"/>
      <c r="S34" s="173"/>
      <c r="T34" s="174">
        <v>2.5310000000000001</v>
      </c>
      <c r="U34" s="173">
        <f t="shared" si="13"/>
        <v>0.51</v>
      </c>
      <c r="V34" s="163"/>
      <c r="W34" s="163"/>
      <c r="X34" s="163"/>
      <c r="Y34" s="163"/>
      <c r="Z34" s="163"/>
      <c r="AA34" s="163"/>
      <c r="AB34" s="163"/>
      <c r="AC34" s="163"/>
      <c r="AD34" s="163"/>
      <c r="AE34" s="163" t="s">
        <v>91</v>
      </c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ht="22.5" outlineLevel="1" x14ac:dyDescent="0.2">
      <c r="A35" s="164">
        <v>26</v>
      </c>
      <c r="B35" s="170" t="s">
        <v>142</v>
      </c>
      <c r="C35" s="203" t="s">
        <v>143</v>
      </c>
      <c r="D35" s="172" t="s">
        <v>111</v>
      </c>
      <c r="E35" s="178">
        <v>11.02</v>
      </c>
      <c r="F35" s="180"/>
      <c r="G35" s="181">
        <f t="shared" si="7"/>
        <v>0</v>
      </c>
      <c r="H35" s="180"/>
      <c r="I35" s="181">
        <f t="shared" si="8"/>
        <v>0</v>
      </c>
      <c r="J35" s="180"/>
      <c r="K35" s="181">
        <f t="shared" si="9"/>
        <v>0</v>
      </c>
      <c r="L35" s="181">
        <v>0</v>
      </c>
      <c r="M35" s="181">
        <f t="shared" si="10"/>
        <v>0</v>
      </c>
      <c r="N35" s="173">
        <v>0.2205</v>
      </c>
      <c r="O35" s="173">
        <f t="shared" si="11"/>
        <v>2.42991</v>
      </c>
      <c r="P35" s="173">
        <v>0</v>
      </c>
      <c r="Q35" s="173">
        <f t="shared" si="12"/>
        <v>0</v>
      </c>
      <c r="R35" s="173"/>
      <c r="S35" s="173"/>
      <c r="T35" s="174">
        <v>2.3E-2</v>
      </c>
      <c r="U35" s="173">
        <f t="shared" si="13"/>
        <v>0.25</v>
      </c>
      <c r="V35" s="163"/>
      <c r="W35" s="163"/>
      <c r="X35" s="163"/>
      <c r="Y35" s="163"/>
      <c r="Z35" s="163"/>
      <c r="AA35" s="163"/>
      <c r="AB35" s="163"/>
      <c r="AC35" s="163"/>
      <c r="AD35" s="163"/>
      <c r="AE35" s="163" t="s">
        <v>91</v>
      </c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 ht="22.5" outlineLevel="1" x14ac:dyDescent="0.2">
      <c r="A36" s="164">
        <v>27</v>
      </c>
      <c r="B36" s="170" t="s">
        <v>144</v>
      </c>
      <c r="C36" s="203" t="s">
        <v>145</v>
      </c>
      <c r="D36" s="172" t="s">
        <v>111</v>
      </c>
      <c r="E36" s="178">
        <v>11.02</v>
      </c>
      <c r="F36" s="180"/>
      <c r="G36" s="181">
        <f t="shared" si="7"/>
        <v>0</v>
      </c>
      <c r="H36" s="180"/>
      <c r="I36" s="181">
        <f t="shared" si="8"/>
        <v>0</v>
      </c>
      <c r="J36" s="180"/>
      <c r="K36" s="181">
        <f t="shared" si="9"/>
        <v>0</v>
      </c>
      <c r="L36" s="181">
        <v>0</v>
      </c>
      <c r="M36" s="181">
        <f t="shared" si="10"/>
        <v>0</v>
      </c>
      <c r="N36" s="173">
        <v>0.20200000000000001</v>
      </c>
      <c r="O36" s="173">
        <f t="shared" si="11"/>
        <v>2.2260399999999998</v>
      </c>
      <c r="P36" s="173">
        <v>0</v>
      </c>
      <c r="Q36" s="173">
        <f t="shared" si="12"/>
        <v>0</v>
      </c>
      <c r="R36" s="173"/>
      <c r="S36" s="173"/>
      <c r="T36" s="174">
        <v>0.105</v>
      </c>
      <c r="U36" s="173">
        <f t="shared" si="13"/>
        <v>1.1599999999999999</v>
      </c>
      <c r="V36" s="163"/>
      <c r="W36" s="163"/>
      <c r="X36" s="163"/>
      <c r="Y36" s="163"/>
      <c r="Z36" s="163"/>
      <c r="AA36" s="163"/>
      <c r="AB36" s="163"/>
      <c r="AC36" s="163"/>
      <c r="AD36" s="163"/>
      <c r="AE36" s="163" t="s">
        <v>91</v>
      </c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outlineLevel="1" x14ac:dyDescent="0.2">
      <c r="A37" s="164">
        <v>28</v>
      </c>
      <c r="B37" s="170" t="s">
        <v>146</v>
      </c>
      <c r="C37" s="203" t="s">
        <v>147</v>
      </c>
      <c r="D37" s="172" t="s">
        <v>111</v>
      </c>
      <c r="E37" s="178">
        <v>11.02</v>
      </c>
      <c r="F37" s="180"/>
      <c r="G37" s="181">
        <f t="shared" si="7"/>
        <v>0</v>
      </c>
      <c r="H37" s="180"/>
      <c r="I37" s="181">
        <f t="shared" si="8"/>
        <v>0</v>
      </c>
      <c r="J37" s="180"/>
      <c r="K37" s="181">
        <f t="shared" si="9"/>
        <v>0</v>
      </c>
      <c r="L37" s="181">
        <v>0</v>
      </c>
      <c r="M37" s="181">
        <f t="shared" si="10"/>
        <v>0</v>
      </c>
      <c r="N37" s="173">
        <v>0.23918</v>
      </c>
      <c r="O37" s="173">
        <f t="shared" si="11"/>
        <v>2.6357599999999999</v>
      </c>
      <c r="P37" s="173">
        <v>0</v>
      </c>
      <c r="Q37" s="173">
        <f t="shared" si="12"/>
        <v>0</v>
      </c>
      <c r="R37" s="173"/>
      <c r="S37" s="173"/>
      <c r="T37" s="174">
        <v>0.38800000000000001</v>
      </c>
      <c r="U37" s="173">
        <f t="shared" si="13"/>
        <v>4.28</v>
      </c>
      <c r="V37" s="163"/>
      <c r="W37" s="163"/>
      <c r="X37" s="163"/>
      <c r="Y37" s="163"/>
      <c r="Z37" s="163"/>
      <c r="AA37" s="163"/>
      <c r="AB37" s="163"/>
      <c r="AC37" s="163"/>
      <c r="AD37" s="163"/>
      <c r="AE37" s="163" t="s">
        <v>91</v>
      </c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outlineLevel="1" x14ac:dyDescent="0.2">
      <c r="A38" s="164">
        <v>29</v>
      </c>
      <c r="B38" s="170" t="s">
        <v>148</v>
      </c>
      <c r="C38" s="203" t="s">
        <v>149</v>
      </c>
      <c r="D38" s="172" t="s">
        <v>96</v>
      </c>
      <c r="E38" s="178">
        <v>31.42</v>
      </c>
      <c r="F38" s="180"/>
      <c r="G38" s="181">
        <f t="shared" si="7"/>
        <v>0</v>
      </c>
      <c r="H38" s="180"/>
      <c r="I38" s="181">
        <f t="shared" si="8"/>
        <v>0</v>
      </c>
      <c r="J38" s="180"/>
      <c r="K38" s="181">
        <f t="shared" si="9"/>
        <v>0</v>
      </c>
      <c r="L38" s="181">
        <v>0</v>
      </c>
      <c r="M38" s="181">
        <f t="shared" si="10"/>
        <v>0</v>
      </c>
      <c r="N38" s="173">
        <v>0</v>
      </c>
      <c r="O38" s="173">
        <f t="shared" si="11"/>
        <v>0</v>
      </c>
      <c r="P38" s="173">
        <v>0</v>
      </c>
      <c r="Q38" s="173">
        <f t="shared" si="12"/>
        <v>0</v>
      </c>
      <c r="R38" s="173"/>
      <c r="S38" s="173"/>
      <c r="T38" s="174">
        <v>1.887</v>
      </c>
      <c r="U38" s="173">
        <f t="shared" si="13"/>
        <v>59.29</v>
      </c>
      <c r="V38" s="163"/>
      <c r="W38" s="163"/>
      <c r="X38" s="163"/>
      <c r="Y38" s="163"/>
      <c r="Z38" s="163"/>
      <c r="AA38" s="163"/>
      <c r="AB38" s="163"/>
      <c r="AC38" s="163"/>
      <c r="AD38" s="163"/>
      <c r="AE38" s="163" t="s">
        <v>91</v>
      </c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</row>
    <row r="39" spans="1:60" x14ac:dyDescent="0.2">
      <c r="A39" s="165" t="s">
        <v>86</v>
      </c>
      <c r="B39" s="171" t="s">
        <v>53</v>
      </c>
      <c r="C39" s="204" t="s">
        <v>54</v>
      </c>
      <c r="D39" s="175"/>
      <c r="E39" s="179"/>
      <c r="F39" s="182"/>
      <c r="G39" s="182">
        <f>SUMIF(AE40:AE62,"&lt;&gt;NOR",G40:G62)</f>
        <v>0</v>
      </c>
      <c r="H39" s="182"/>
      <c r="I39" s="182">
        <f>SUM(I40:I62)</f>
        <v>0</v>
      </c>
      <c r="J39" s="182"/>
      <c r="K39" s="182">
        <f>SUM(K40:K62)</f>
        <v>0</v>
      </c>
      <c r="L39" s="182"/>
      <c r="M39" s="182">
        <f>SUM(M40:M62)</f>
        <v>0</v>
      </c>
      <c r="N39" s="176"/>
      <c r="O39" s="176">
        <f>SUM(O40:O62)</f>
        <v>2.557630000000001</v>
      </c>
      <c r="P39" s="176"/>
      <c r="Q39" s="176">
        <f>SUM(Q40:Q62)</f>
        <v>6.6750000000000004E-2</v>
      </c>
      <c r="R39" s="176"/>
      <c r="S39" s="176"/>
      <c r="T39" s="177"/>
      <c r="U39" s="176">
        <f>SUM(U40:U62)</f>
        <v>50.83</v>
      </c>
      <c r="AE39" t="s">
        <v>87</v>
      </c>
    </row>
    <row r="40" spans="1:60" ht="22.5" outlineLevel="1" x14ac:dyDescent="0.2">
      <c r="A40" s="164">
        <v>30</v>
      </c>
      <c r="B40" s="170" t="s">
        <v>150</v>
      </c>
      <c r="C40" s="203" t="s">
        <v>151</v>
      </c>
      <c r="D40" s="172" t="s">
        <v>90</v>
      </c>
      <c r="E40" s="178">
        <v>2.5</v>
      </c>
      <c r="F40" s="180"/>
      <c r="G40" s="181">
        <f t="shared" ref="G40:G62" si="14">ROUND(E40*F40,2)</f>
        <v>0</v>
      </c>
      <c r="H40" s="180"/>
      <c r="I40" s="181">
        <f t="shared" ref="I40:I62" si="15">ROUND(E40*H40,2)</f>
        <v>0</v>
      </c>
      <c r="J40" s="180"/>
      <c r="K40" s="181">
        <f t="shared" ref="K40:K62" si="16">ROUND(E40*J40,2)</f>
        <v>0</v>
      </c>
      <c r="L40" s="181">
        <v>0</v>
      </c>
      <c r="M40" s="181">
        <f t="shared" ref="M40:M62" si="17">G40*(1+L40/100)</f>
        <v>0</v>
      </c>
      <c r="N40" s="173">
        <v>0</v>
      </c>
      <c r="O40" s="173">
        <f t="shared" ref="O40:O62" si="18">ROUND(E40*N40,5)</f>
        <v>0</v>
      </c>
      <c r="P40" s="173">
        <v>2.6700000000000002E-2</v>
      </c>
      <c r="Q40" s="173">
        <f t="shared" ref="Q40:Q62" si="19">ROUND(E40*P40,5)</f>
        <v>6.6750000000000004E-2</v>
      </c>
      <c r="R40" s="173"/>
      <c r="S40" s="173"/>
      <c r="T40" s="174">
        <v>0.29299999999999998</v>
      </c>
      <c r="U40" s="173">
        <f t="shared" ref="U40:U62" si="20">ROUND(E40*T40,2)</f>
        <v>0.73</v>
      </c>
      <c r="V40" s="163"/>
      <c r="W40" s="163"/>
      <c r="X40" s="163"/>
      <c r="Y40" s="163"/>
      <c r="Z40" s="163"/>
      <c r="AA40" s="163"/>
      <c r="AB40" s="163"/>
      <c r="AC40" s="163"/>
      <c r="AD40" s="163"/>
      <c r="AE40" s="163" t="s">
        <v>91</v>
      </c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 ht="22.5" outlineLevel="1" x14ac:dyDescent="0.2">
      <c r="A41" s="164">
        <v>31</v>
      </c>
      <c r="B41" s="170" t="s">
        <v>152</v>
      </c>
      <c r="C41" s="203" t="s">
        <v>153</v>
      </c>
      <c r="D41" s="172" t="s">
        <v>90</v>
      </c>
      <c r="E41" s="178">
        <v>2.5</v>
      </c>
      <c r="F41" s="180"/>
      <c r="G41" s="181">
        <f t="shared" si="14"/>
        <v>0</v>
      </c>
      <c r="H41" s="180"/>
      <c r="I41" s="181">
        <f t="shared" si="15"/>
        <v>0</v>
      </c>
      <c r="J41" s="180"/>
      <c r="K41" s="181">
        <f t="shared" si="16"/>
        <v>0</v>
      </c>
      <c r="L41" s="181">
        <v>0</v>
      </c>
      <c r="M41" s="181">
        <f t="shared" si="17"/>
        <v>0</v>
      </c>
      <c r="N41" s="173">
        <v>2.0000000000000002E-5</v>
      </c>
      <c r="O41" s="173">
        <f t="shared" si="18"/>
        <v>5.0000000000000002E-5</v>
      </c>
      <c r="P41" s="173">
        <v>0</v>
      </c>
      <c r="Q41" s="173">
        <f t="shared" si="19"/>
        <v>0</v>
      </c>
      <c r="R41" s="173"/>
      <c r="S41" s="173"/>
      <c r="T41" s="174">
        <v>0.35399999999999998</v>
      </c>
      <c r="U41" s="173">
        <f t="shared" si="20"/>
        <v>0.89</v>
      </c>
      <c r="V41" s="163"/>
      <c r="W41" s="163"/>
      <c r="X41" s="163"/>
      <c r="Y41" s="163"/>
      <c r="Z41" s="163"/>
      <c r="AA41" s="163"/>
      <c r="AB41" s="163"/>
      <c r="AC41" s="163"/>
      <c r="AD41" s="163"/>
      <c r="AE41" s="163" t="s">
        <v>91</v>
      </c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ht="22.5" outlineLevel="1" x14ac:dyDescent="0.2">
      <c r="A42" s="164">
        <v>32</v>
      </c>
      <c r="B42" s="170" t="s">
        <v>154</v>
      </c>
      <c r="C42" s="203" t="s">
        <v>155</v>
      </c>
      <c r="D42" s="172" t="s">
        <v>156</v>
      </c>
      <c r="E42" s="178">
        <v>1</v>
      </c>
      <c r="F42" s="180"/>
      <c r="G42" s="181">
        <f t="shared" si="14"/>
        <v>0</v>
      </c>
      <c r="H42" s="180"/>
      <c r="I42" s="181">
        <f t="shared" si="15"/>
        <v>0</v>
      </c>
      <c r="J42" s="180"/>
      <c r="K42" s="181">
        <f t="shared" si="16"/>
        <v>0</v>
      </c>
      <c r="L42" s="181">
        <v>0</v>
      </c>
      <c r="M42" s="181">
        <f t="shared" si="17"/>
        <v>0</v>
      </c>
      <c r="N42" s="173">
        <v>0</v>
      </c>
      <c r="O42" s="173">
        <f t="shared" si="18"/>
        <v>0</v>
      </c>
      <c r="P42" s="173">
        <v>0</v>
      </c>
      <c r="Q42" s="173">
        <f t="shared" si="19"/>
        <v>0</v>
      </c>
      <c r="R42" s="173"/>
      <c r="S42" s="173"/>
      <c r="T42" s="174">
        <v>0.27</v>
      </c>
      <c r="U42" s="173">
        <f t="shared" si="20"/>
        <v>0.27</v>
      </c>
      <c r="V42" s="163"/>
      <c r="W42" s="163"/>
      <c r="X42" s="163"/>
      <c r="Y42" s="163"/>
      <c r="Z42" s="163"/>
      <c r="AA42" s="163"/>
      <c r="AB42" s="163"/>
      <c r="AC42" s="163"/>
      <c r="AD42" s="163"/>
      <c r="AE42" s="163" t="s">
        <v>91</v>
      </c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 ht="22.5" outlineLevel="1" x14ac:dyDescent="0.2">
      <c r="A43" s="164">
        <v>33</v>
      </c>
      <c r="B43" s="170" t="s">
        <v>157</v>
      </c>
      <c r="C43" s="203" t="s">
        <v>158</v>
      </c>
      <c r="D43" s="172" t="s">
        <v>156</v>
      </c>
      <c r="E43" s="178">
        <v>1</v>
      </c>
      <c r="F43" s="180"/>
      <c r="G43" s="181">
        <f t="shared" si="14"/>
        <v>0</v>
      </c>
      <c r="H43" s="180"/>
      <c r="I43" s="181">
        <f t="shared" si="15"/>
        <v>0</v>
      </c>
      <c r="J43" s="180"/>
      <c r="K43" s="181">
        <f t="shared" si="16"/>
        <v>0</v>
      </c>
      <c r="L43" s="181">
        <v>0</v>
      </c>
      <c r="M43" s="181">
        <f t="shared" si="17"/>
        <v>0</v>
      </c>
      <c r="N43" s="173">
        <v>1.58E-3</v>
      </c>
      <c r="O43" s="173">
        <f t="shared" si="18"/>
        <v>1.58E-3</v>
      </c>
      <c r="P43" s="173">
        <v>0</v>
      </c>
      <c r="Q43" s="173">
        <f t="shared" si="19"/>
        <v>0</v>
      </c>
      <c r="R43" s="173"/>
      <c r="S43" s="173"/>
      <c r="T43" s="174">
        <v>1.4650000000000001</v>
      </c>
      <c r="U43" s="173">
        <f t="shared" si="20"/>
        <v>1.47</v>
      </c>
      <c r="V43" s="163"/>
      <c r="W43" s="163"/>
      <c r="X43" s="163"/>
      <c r="Y43" s="163"/>
      <c r="Z43" s="163"/>
      <c r="AA43" s="163"/>
      <c r="AB43" s="163"/>
      <c r="AC43" s="163"/>
      <c r="AD43" s="163"/>
      <c r="AE43" s="163" t="s">
        <v>91</v>
      </c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outlineLevel="1" x14ac:dyDescent="0.2">
      <c r="A44" s="164">
        <v>34</v>
      </c>
      <c r="B44" s="170" t="s">
        <v>159</v>
      </c>
      <c r="C44" s="203" t="s">
        <v>160</v>
      </c>
      <c r="D44" s="172" t="s">
        <v>161</v>
      </c>
      <c r="E44" s="178">
        <v>1</v>
      </c>
      <c r="F44" s="180"/>
      <c r="G44" s="181">
        <f t="shared" si="14"/>
        <v>0</v>
      </c>
      <c r="H44" s="180"/>
      <c r="I44" s="181">
        <f t="shared" si="15"/>
        <v>0</v>
      </c>
      <c r="J44" s="180"/>
      <c r="K44" s="181">
        <f t="shared" si="16"/>
        <v>0</v>
      </c>
      <c r="L44" s="181">
        <v>0</v>
      </c>
      <c r="M44" s="181">
        <f t="shared" si="17"/>
        <v>0</v>
      </c>
      <c r="N44" s="173">
        <v>0</v>
      </c>
      <c r="O44" s="173">
        <f t="shared" si="18"/>
        <v>0</v>
      </c>
      <c r="P44" s="173">
        <v>0</v>
      </c>
      <c r="Q44" s="173">
        <f t="shared" si="19"/>
        <v>0</v>
      </c>
      <c r="R44" s="173"/>
      <c r="S44" s="173"/>
      <c r="T44" s="174">
        <v>1.1499999999999999</v>
      </c>
      <c r="U44" s="173">
        <f t="shared" si="20"/>
        <v>1.1499999999999999</v>
      </c>
      <c r="V44" s="163"/>
      <c r="W44" s="163"/>
      <c r="X44" s="163"/>
      <c r="Y44" s="163"/>
      <c r="Z44" s="163"/>
      <c r="AA44" s="163"/>
      <c r="AB44" s="163"/>
      <c r="AC44" s="163"/>
      <c r="AD44" s="163"/>
      <c r="AE44" s="163" t="s">
        <v>91</v>
      </c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</row>
    <row r="45" spans="1:60" ht="22.5" outlineLevel="1" x14ac:dyDescent="0.2">
      <c r="A45" s="164">
        <v>35</v>
      </c>
      <c r="B45" s="170" t="s">
        <v>162</v>
      </c>
      <c r="C45" s="203" t="s">
        <v>163</v>
      </c>
      <c r="D45" s="172" t="s">
        <v>156</v>
      </c>
      <c r="E45" s="178">
        <v>1</v>
      </c>
      <c r="F45" s="180"/>
      <c r="G45" s="181">
        <f t="shared" si="14"/>
        <v>0</v>
      </c>
      <c r="H45" s="180"/>
      <c r="I45" s="181">
        <f t="shared" si="15"/>
        <v>0</v>
      </c>
      <c r="J45" s="180"/>
      <c r="K45" s="181">
        <f t="shared" si="16"/>
        <v>0</v>
      </c>
      <c r="L45" s="181">
        <v>0</v>
      </c>
      <c r="M45" s="181">
        <f t="shared" si="17"/>
        <v>0</v>
      </c>
      <c r="N45" s="173">
        <v>1.22102</v>
      </c>
      <c r="O45" s="173">
        <f t="shared" si="18"/>
        <v>1.22102</v>
      </c>
      <c r="P45" s="173">
        <v>0</v>
      </c>
      <c r="Q45" s="173">
        <f t="shared" si="19"/>
        <v>0</v>
      </c>
      <c r="R45" s="173"/>
      <c r="S45" s="173"/>
      <c r="T45" s="174">
        <v>6.6760000000000002</v>
      </c>
      <c r="U45" s="173">
        <f t="shared" si="20"/>
        <v>6.68</v>
      </c>
      <c r="V45" s="163"/>
      <c r="W45" s="163"/>
      <c r="X45" s="163"/>
      <c r="Y45" s="163"/>
      <c r="Z45" s="163"/>
      <c r="AA45" s="163"/>
      <c r="AB45" s="163"/>
      <c r="AC45" s="163"/>
      <c r="AD45" s="163"/>
      <c r="AE45" s="163" t="s">
        <v>137</v>
      </c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 ht="22.5" outlineLevel="1" x14ac:dyDescent="0.2">
      <c r="A46" s="164">
        <v>36</v>
      </c>
      <c r="B46" s="170" t="s">
        <v>164</v>
      </c>
      <c r="C46" s="203" t="s">
        <v>165</v>
      </c>
      <c r="D46" s="172" t="s">
        <v>156</v>
      </c>
      <c r="E46" s="178">
        <v>4</v>
      </c>
      <c r="F46" s="180"/>
      <c r="G46" s="181">
        <f t="shared" si="14"/>
        <v>0</v>
      </c>
      <c r="H46" s="180"/>
      <c r="I46" s="181">
        <f t="shared" si="15"/>
        <v>0</v>
      </c>
      <c r="J46" s="180"/>
      <c r="K46" s="181">
        <f t="shared" si="16"/>
        <v>0</v>
      </c>
      <c r="L46" s="181">
        <v>0</v>
      </c>
      <c r="M46" s="181">
        <f t="shared" si="17"/>
        <v>0</v>
      </c>
      <c r="N46" s="173">
        <v>5.9130000000000002E-2</v>
      </c>
      <c r="O46" s="173">
        <f t="shared" si="18"/>
        <v>0.23652000000000001</v>
      </c>
      <c r="P46" s="173">
        <v>0</v>
      </c>
      <c r="Q46" s="173">
        <f t="shared" si="19"/>
        <v>0</v>
      </c>
      <c r="R46" s="173"/>
      <c r="S46" s="173"/>
      <c r="T46" s="174">
        <v>1.3425199999999999</v>
      </c>
      <c r="U46" s="173">
        <f t="shared" si="20"/>
        <v>5.37</v>
      </c>
      <c r="V46" s="163"/>
      <c r="W46" s="163"/>
      <c r="X46" s="163"/>
      <c r="Y46" s="163"/>
      <c r="Z46" s="163"/>
      <c r="AA46" s="163"/>
      <c r="AB46" s="163"/>
      <c r="AC46" s="163"/>
      <c r="AD46" s="163"/>
      <c r="AE46" s="163" t="s">
        <v>91</v>
      </c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</row>
    <row r="47" spans="1:60" ht="22.5" outlineLevel="1" x14ac:dyDescent="0.2">
      <c r="A47" s="164">
        <v>37</v>
      </c>
      <c r="B47" s="170" t="s">
        <v>166</v>
      </c>
      <c r="C47" s="203" t="s">
        <v>167</v>
      </c>
      <c r="D47" s="172" t="s">
        <v>156</v>
      </c>
      <c r="E47" s="178">
        <v>5</v>
      </c>
      <c r="F47" s="180"/>
      <c r="G47" s="181">
        <f t="shared" si="14"/>
        <v>0</v>
      </c>
      <c r="H47" s="180"/>
      <c r="I47" s="181">
        <f t="shared" si="15"/>
        <v>0</v>
      </c>
      <c r="J47" s="180"/>
      <c r="K47" s="181">
        <f t="shared" si="16"/>
        <v>0</v>
      </c>
      <c r="L47" s="181">
        <v>0</v>
      </c>
      <c r="M47" s="181">
        <f t="shared" si="17"/>
        <v>0</v>
      </c>
      <c r="N47" s="173">
        <v>5.953E-2</v>
      </c>
      <c r="O47" s="173">
        <f t="shared" si="18"/>
        <v>0.29765000000000003</v>
      </c>
      <c r="P47" s="173">
        <v>0</v>
      </c>
      <c r="Q47" s="173">
        <f t="shared" si="19"/>
        <v>0</v>
      </c>
      <c r="R47" s="173"/>
      <c r="S47" s="173"/>
      <c r="T47" s="174">
        <v>1.34259</v>
      </c>
      <c r="U47" s="173">
        <f t="shared" si="20"/>
        <v>6.71</v>
      </c>
      <c r="V47" s="163"/>
      <c r="W47" s="163"/>
      <c r="X47" s="163"/>
      <c r="Y47" s="163"/>
      <c r="Z47" s="163"/>
      <c r="AA47" s="163"/>
      <c r="AB47" s="163"/>
      <c r="AC47" s="163"/>
      <c r="AD47" s="163"/>
      <c r="AE47" s="163" t="s">
        <v>137</v>
      </c>
      <c r="AF47" s="163"/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ht="22.5" outlineLevel="1" x14ac:dyDescent="0.2">
      <c r="A48" s="164">
        <v>38</v>
      </c>
      <c r="B48" s="170" t="s">
        <v>168</v>
      </c>
      <c r="C48" s="203" t="s">
        <v>169</v>
      </c>
      <c r="D48" s="172" t="s">
        <v>156</v>
      </c>
      <c r="E48" s="178">
        <v>6</v>
      </c>
      <c r="F48" s="180"/>
      <c r="G48" s="181">
        <f t="shared" si="14"/>
        <v>0</v>
      </c>
      <c r="H48" s="180"/>
      <c r="I48" s="181">
        <f t="shared" si="15"/>
        <v>0</v>
      </c>
      <c r="J48" s="180"/>
      <c r="K48" s="181">
        <f t="shared" si="16"/>
        <v>0</v>
      </c>
      <c r="L48" s="181">
        <v>0</v>
      </c>
      <c r="M48" s="181">
        <f t="shared" si="17"/>
        <v>0</v>
      </c>
      <c r="N48" s="173">
        <v>6.0330000000000002E-2</v>
      </c>
      <c r="O48" s="173">
        <f t="shared" si="18"/>
        <v>0.36198000000000002</v>
      </c>
      <c r="P48" s="173">
        <v>0</v>
      </c>
      <c r="Q48" s="173">
        <f t="shared" si="19"/>
        <v>0</v>
      </c>
      <c r="R48" s="173"/>
      <c r="S48" s="173"/>
      <c r="T48" s="174">
        <v>1.34277</v>
      </c>
      <c r="U48" s="173">
        <f t="shared" si="20"/>
        <v>8.06</v>
      </c>
      <c r="V48" s="163"/>
      <c r="W48" s="163"/>
      <c r="X48" s="163"/>
      <c r="Y48" s="163"/>
      <c r="Z48" s="163"/>
      <c r="AA48" s="163"/>
      <c r="AB48" s="163"/>
      <c r="AC48" s="163"/>
      <c r="AD48" s="163"/>
      <c r="AE48" s="163" t="s">
        <v>91</v>
      </c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</row>
    <row r="49" spans="1:60" outlineLevel="1" x14ac:dyDescent="0.2">
      <c r="A49" s="164">
        <v>39</v>
      </c>
      <c r="B49" s="170" t="s">
        <v>170</v>
      </c>
      <c r="C49" s="203" t="s">
        <v>171</v>
      </c>
      <c r="D49" s="172" t="s">
        <v>90</v>
      </c>
      <c r="E49" s="178">
        <v>159</v>
      </c>
      <c r="F49" s="180"/>
      <c r="G49" s="181">
        <f t="shared" si="14"/>
        <v>0</v>
      </c>
      <c r="H49" s="180"/>
      <c r="I49" s="181">
        <f t="shared" si="15"/>
        <v>0</v>
      </c>
      <c r="J49" s="180"/>
      <c r="K49" s="181">
        <f t="shared" si="16"/>
        <v>0</v>
      </c>
      <c r="L49" s="181">
        <v>0</v>
      </c>
      <c r="M49" s="181">
        <f t="shared" si="17"/>
        <v>0</v>
      </c>
      <c r="N49" s="173">
        <v>0</v>
      </c>
      <c r="O49" s="173">
        <f t="shared" si="18"/>
        <v>0</v>
      </c>
      <c r="P49" s="173">
        <v>0</v>
      </c>
      <c r="Q49" s="173">
        <f t="shared" si="19"/>
        <v>0</v>
      </c>
      <c r="R49" s="173"/>
      <c r="S49" s="173"/>
      <c r="T49" s="174">
        <v>2.5999999999999999E-2</v>
      </c>
      <c r="U49" s="173">
        <f t="shared" si="20"/>
        <v>4.13</v>
      </c>
      <c r="V49" s="163"/>
      <c r="W49" s="163"/>
      <c r="X49" s="163"/>
      <c r="Y49" s="163"/>
      <c r="Z49" s="163"/>
      <c r="AA49" s="163"/>
      <c r="AB49" s="163"/>
      <c r="AC49" s="163"/>
      <c r="AD49" s="163"/>
      <c r="AE49" s="163" t="s">
        <v>91</v>
      </c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ht="22.5" outlineLevel="1" x14ac:dyDescent="0.2">
      <c r="A50" s="164">
        <v>40</v>
      </c>
      <c r="B50" s="170" t="s">
        <v>172</v>
      </c>
      <c r="C50" s="203" t="s">
        <v>173</v>
      </c>
      <c r="D50" s="172" t="s">
        <v>90</v>
      </c>
      <c r="E50" s="178">
        <v>102.8296</v>
      </c>
      <c r="F50" s="180"/>
      <c r="G50" s="181">
        <f t="shared" si="14"/>
        <v>0</v>
      </c>
      <c r="H50" s="180"/>
      <c r="I50" s="181">
        <f t="shared" si="15"/>
        <v>0</v>
      </c>
      <c r="J50" s="180"/>
      <c r="K50" s="181">
        <f t="shared" si="16"/>
        <v>0</v>
      </c>
      <c r="L50" s="181">
        <v>0</v>
      </c>
      <c r="M50" s="181">
        <f t="shared" si="17"/>
        <v>0</v>
      </c>
      <c r="N50" s="173">
        <v>2.2000000000000001E-3</v>
      </c>
      <c r="O50" s="173">
        <f t="shared" si="18"/>
        <v>0.22622999999999999</v>
      </c>
      <c r="P50" s="173">
        <v>0</v>
      </c>
      <c r="Q50" s="173">
        <f t="shared" si="19"/>
        <v>0</v>
      </c>
      <c r="R50" s="173"/>
      <c r="S50" s="173"/>
      <c r="T50" s="174">
        <v>6.6000000000000003E-2</v>
      </c>
      <c r="U50" s="173">
        <f t="shared" si="20"/>
        <v>6.79</v>
      </c>
      <c r="V50" s="163"/>
      <c r="W50" s="163"/>
      <c r="X50" s="163"/>
      <c r="Y50" s="163"/>
      <c r="Z50" s="163"/>
      <c r="AA50" s="163"/>
      <c r="AB50" s="163"/>
      <c r="AC50" s="163"/>
      <c r="AD50" s="163"/>
      <c r="AE50" s="163" t="s">
        <v>91</v>
      </c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ht="22.5" outlineLevel="1" x14ac:dyDescent="0.2">
      <c r="A51" s="164">
        <v>41</v>
      </c>
      <c r="B51" s="170" t="s">
        <v>174</v>
      </c>
      <c r="C51" s="203" t="s">
        <v>175</v>
      </c>
      <c r="D51" s="172" t="s">
        <v>90</v>
      </c>
      <c r="E51" s="178">
        <v>62.625500000000002</v>
      </c>
      <c r="F51" s="180"/>
      <c r="G51" s="181">
        <f t="shared" si="14"/>
        <v>0</v>
      </c>
      <c r="H51" s="180"/>
      <c r="I51" s="181">
        <f t="shared" si="15"/>
        <v>0</v>
      </c>
      <c r="J51" s="180"/>
      <c r="K51" s="181">
        <f t="shared" si="16"/>
        <v>0</v>
      </c>
      <c r="L51" s="181">
        <v>0</v>
      </c>
      <c r="M51" s="181">
        <f t="shared" si="17"/>
        <v>0</v>
      </c>
      <c r="N51" s="173">
        <v>3.3899999999999998E-3</v>
      </c>
      <c r="O51" s="173">
        <f t="shared" si="18"/>
        <v>0.21229999999999999</v>
      </c>
      <c r="P51" s="173">
        <v>0</v>
      </c>
      <c r="Q51" s="173">
        <f t="shared" si="19"/>
        <v>0</v>
      </c>
      <c r="R51" s="173"/>
      <c r="S51" s="173"/>
      <c r="T51" s="174">
        <v>0.08</v>
      </c>
      <c r="U51" s="173">
        <f t="shared" si="20"/>
        <v>5.01</v>
      </c>
      <c r="V51" s="163"/>
      <c r="W51" s="163"/>
      <c r="X51" s="163"/>
      <c r="Y51" s="163"/>
      <c r="Z51" s="163"/>
      <c r="AA51" s="163"/>
      <c r="AB51" s="163"/>
      <c r="AC51" s="163"/>
      <c r="AD51" s="163"/>
      <c r="AE51" s="163" t="s">
        <v>91</v>
      </c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 ht="22.5" outlineLevel="1" x14ac:dyDescent="0.2">
      <c r="A52" s="164">
        <v>42</v>
      </c>
      <c r="B52" s="170" t="s">
        <v>176</v>
      </c>
      <c r="C52" s="203" t="s">
        <v>177</v>
      </c>
      <c r="D52" s="172" t="s">
        <v>156</v>
      </c>
      <c r="E52" s="178">
        <v>1</v>
      </c>
      <c r="F52" s="180"/>
      <c r="G52" s="181">
        <f t="shared" si="14"/>
        <v>0</v>
      </c>
      <c r="H52" s="180"/>
      <c r="I52" s="181">
        <f t="shared" si="15"/>
        <v>0</v>
      </c>
      <c r="J52" s="180"/>
      <c r="K52" s="181">
        <f t="shared" si="16"/>
        <v>0</v>
      </c>
      <c r="L52" s="181">
        <v>0</v>
      </c>
      <c r="M52" s="181">
        <f t="shared" si="17"/>
        <v>0</v>
      </c>
      <c r="N52" s="173">
        <v>3.0000000000000001E-5</v>
      </c>
      <c r="O52" s="173">
        <f t="shared" si="18"/>
        <v>3.0000000000000001E-5</v>
      </c>
      <c r="P52" s="173">
        <v>0</v>
      </c>
      <c r="Q52" s="173">
        <f t="shared" si="19"/>
        <v>0</v>
      </c>
      <c r="R52" s="173"/>
      <c r="S52" s="173"/>
      <c r="T52" s="174">
        <v>0.26900000000000002</v>
      </c>
      <c r="U52" s="173">
        <f t="shared" si="20"/>
        <v>0.27</v>
      </c>
      <c r="V52" s="163"/>
      <c r="W52" s="163"/>
      <c r="X52" s="163"/>
      <c r="Y52" s="163"/>
      <c r="Z52" s="163"/>
      <c r="AA52" s="163"/>
      <c r="AB52" s="163"/>
      <c r="AC52" s="163"/>
      <c r="AD52" s="163"/>
      <c r="AE52" s="163" t="s">
        <v>91</v>
      </c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</row>
    <row r="53" spans="1:60" ht="22.5" outlineLevel="1" x14ac:dyDescent="0.2">
      <c r="A53" s="164">
        <v>43</v>
      </c>
      <c r="B53" s="170" t="s">
        <v>178</v>
      </c>
      <c r="C53" s="203" t="s">
        <v>179</v>
      </c>
      <c r="D53" s="172" t="s">
        <v>156</v>
      </c>
      <c r="E53" s="178">
        <v>1</v>
      </c>
      <c r="F53" s="180"/>
      <c r="G53" s="181">
        <f t="shared" si="14"/>
        <v>0</v>
      </c>
      <c r="H53" s="180"/>
      <c r="I53" s="181">
        <f t="shared" si="15"/>
        <v>0</v>
      </c>
      <c r="J53" s="180"/>
      <c r="K53" s="181">
        <f t="shared" si="16"/>
        <v>0</v>
      </c>
      <c r="L53" s="181">
        <v>0</v>
      </c>
      <c r="M53" s="181">
        <f t="shared" si="17"/>
        <v>0</v>
      </c>
      <c r="N53" s="173">
        <v>3.0000000000000001E-5</v>
      </c>
      <c r="O53" s="173">
        <f t="shared" si="18"/>
        <v>3.0000000000000001E-5</v>
      </c>
      <c r="P53" s="173">
        <v>0</v>
      </c>
      <c r="Q53" s="173">
        <f t="shared" si="19"/>
        <v>0</v>
      </c>
      <c r="R53" s="173"/>
      <c r="S53" s="173"/>
      <c r="T53" s="174">
        <v>0.24</v>
      </c>
      <c r="U53" s="173">
        <f t="shared" si="20"/>
        <v>0.24</v>
      </c>
      <c r="V53" s="163"/>
      <c r="W53" s="163"/>
      <c r="X53" s="163"/>
      <c r="Y53" s="163"/>
      <c r="Z53" s="163"/>
      <c r="AA53" s="163"/>
      <c r="AB53" s="163"/>
      <c r="AC53" s="163"/>
      <c r="AD53" s="163"/>
      <c r="AE53" s="163" t="s">
        <v>91</v>
      </c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 ht="22.5" outlineLevel="1" x14ac:dyDescent="0.2">
      <c r="A54" s="164">
        <v>44</v>
      </c>
      <c r="B54" s="170" t="s">
        <v>180</v>
      </c>
      <c r="C54" s="203" t="s">
        <v>181</v>
      </c>
      <c r="D54" s="172" t="s">
        <v>156</v>
      </c>
      <c r="E54" s="178">
        <v>8</v>
      </c>
      <c r="F54" s="180"/>
      <c r="G54" s="181">
        <f t="shared" si="14"/>
        <v>0</v>
      </c>
      <c r="H54" s="180"/>
      <c r="I54" s="181">
        <f t="shared" si="15"/>
        <v>0</v>
      </c>
      <c r="J54" s="180"/>
      <c r="K54" s="181">
        <f t="shared" si="16"/>
        <v>0</v>
      </c>
      <c r="L54" s="181">
        <v>0</v>
      </c>
      <c r="M54" s="181">
        <f t="shared" si="17"/>
        <v>0</v>
      </c>
      <c r="N54" s="173">
        <v>2.0000000000000002E-5</v>
      </c>
      <c r="O54" s="173">
        <f t="shared" si="18"/>
        <v>1.6000000000000001E-4</v>
      </c>
      <c r="P54" s="173">
        <v>0</v>
      </c>
      <c r="Q54" s="173">
        <f t="shared" si="19"/>
        <v>0</v>
      </c>
      <c r="R54" s="173"/>
      <c r="S54" s="173"/>
      <c r="T54" s="174">
        <v>0.20599999999999999</v>
      </c>
      <c r="U54" s="173">
        <f t="shared" si="20"/>
        <v>1.65</v>
      </c>
      <c r="V54" s="163"/>
      <c r="W54" s="163"/>
      <c r="X54" s="163"/>
      <c r="Y54" s="163"/>
      <c r="Z54" s="163"/>
      <c r="AA54" s="163"/>
      <c r="AB54" s="163"/>
      <c r="AC54" s="163"/>
      <c r="AD54" s="163"/>
      <c r="AE54" s="163" t="s">
        <v>91</v>
      </c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</row>
    <row r="55" spans="1:60" outlineLevel="1" x14ac:dyDescent="0.2">
      <c r="A55" s="164">
        <v>45</v>
      </c>
      <c r="B55" s="170" t="s">
        <v>182</v>
      </c>
      <c r="C55" s="203" t="s">
        <v>183</v>
      </c>
      <c r="D55" s="172" t="s">
        <v>184</v>
      </c>
      <c r="E55" s="178">
        <v>4</v>
      </c>
      <c r="F55" s="180"/>
      <c r="G55" s="181">
        <f t="shared" si="14"/>
        <v>0</v>
      </c>
      <c r="H55" s="180"/>
      <c r="I55" s="181">
        <f t="shared" si="15"/>
        <v>0</v>
      </c>
      <c r="J55" s="180"/>
      <c r="K55" s="181">
        <f t="shared" si="16"/>
        <v>0</v>
      </c>
      <c r="L55" s="181">
        <v>0</v>
      </c>
      <c r="M55" s="181">
        <f t="shared" si="17"/>
        <v>0</v>
      </c>
      <c r="N55" s="173">
        <v>0</v>
      </c>
      <c r="O55" s="173">
        <f t="shared" si="18"/>
        <v>0</v>
      </c>
      <c r="P55" s="173">
        <v>0</v>
      </c>
      <c r="Q55" s="173">
        <f t="shared" si="19"/>
        <v>0</v>
      </c>
      <c r="R55" s="173"/>
      <c r="S55" s="173"/>
      <c r="T55" s="174">
        <v>0</v>
      </c>
      <c r="U55" s="173">
        <f t="shared" si="20"/>
        <v>0</v>
      </c>
      <c r="V55" s="163"/>
      <c r="W55" s="163"/>
      <c r="X55" s="163"/>
      <c r="Y55" s="163"/>
      <c r="Z55" s="163"/>
      <c r="AA55" s="163"/>
      <c r="AB55" s="163"/>
      <c r="AC55" s="163"/>
      <c r="AD55" s="163"/>
      <c r="AE55" s="163" t="s">
        <v>185</v>
      </c>
      <c r="AF55" s="163"/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</row>
    <row r="56" spans="1:60" outlineLevel="1" x14ac:dyDescent="0.2">
      <c r="A56" s="164">
        <v>46</v>
      </c>
      <c r="B56" s="170" t="s">
        <v>186</v>
      </c>
      <c r="C56" s="203" t="s">
        <v>187</v>
      </c>
      <c r="D56" s="172" t="s">
        <v>184</v>
      </c>
      <c r="E56" s="178">
        <v>1</v>
      </c>
      <c r="F56" s="180"/>
      <c r="G56" s="181">
        <f t="shared" si="14"/>
        <v>0</v>
      </c>
      <c r="H56" s="180"/>
      <c r="I56" s="181">
        <f t="shared" si="15"/>
        <v>0</v>
      </c>
      <c r="J56" s="180"/>
      <c r="K56" s="181">
        <f t="shared" si="16"/>
        <v>0</v>
      </c>
      <c r="L56" s="181">
        <v>0</v>
      </c>
      <c r="M56" s="181">
        <f t="shared" si="17"/>
        <v>0</v>
      </c>
      <c r="N56" s="173">
        <v>0</v>
      </c>
      <c r="O56" s="173">
        <f t="shared" si="18"/>
        <v>0</v>
      </c>
      <c r="P56" s="173">
        <v>0</v>
      </c>
      <c r="Q56" s="173">
        <f t="shared" si="19"/>
        <v>0</v>
      </c>
      <c r="R56" s="173"/>
      <c r="S56" s="173"/>
      <c r="T56" s="174">
        <v>0</v>
      </c>
      <c r="U56" s="173">
        <f t="shared" si="20"/>
        <v>0</v>
      </c>
      <c r="V56" s="163"/>
      <c r="W56" s="163"/>
      <c r="X56" s="163"/>
      <c r="Y56" s="163"/>
      <c r="Z56" s="163"/>
      <c r="AA56" s="163"/>
      <c r="AB56" s="163"/>
      <c r="AC56" s="163"/>
      <c r="AD56" s="163"/>
      <c r="AE56" s="163" t="s">
        <v>185</v>
      </c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</row>
    <row r="57" spans="1:60" outlineLevel="1" x14ac:dyDescent="0.2">
      <c r="A57" s="164">
        <v>47</v>
      </c>
      <c r="B57" s="170" t="s">
        <v>188</v>
      </c>
      <c r="C57" s="203" t="s">
        <v>189</v>
      </c>
      <c r="D57" s="172" t="s">
        <v>184</v>
      </c>
      <c r="E57" s="178">
        <v>1</v>
      </c>
      <c r="F57" s="180"/>
      <c r="G57" s="181">
        <f t="shared" si="14"/>
        <v>0</v>
      </c>
      <c r="H57" s="180"/>
      <c r="I57" s="181">
        <f t="shared" si="15"/>
        <v>0</v>
      </c>
      <c r="J57" s="180"/>
      <c r="K57" s="181">
        <f t="shared" si="16"/>
        <v>0</v>
      </c>
      <c r="L57" s="181">
        <v>0</v>
      </c>
      <c r="M57" s="181">
        <f t="shared" si="17"/>
        <v>0</v>
      </c>
      <c r="N57" s="173">
        <v>0</v>
      </c>
      <c r="O57" s="173">
        <f t="shared" si="18"/>
        <v>0</v>
      </c>
      <c r="P57" s="173">
        <v>0</v>
      </c>
      <c r="Q57" s="173">
        <f t="shared" si="19"/>
        <v>0</v>
      </c>
      <c r="R57" s="173"/>
      <c r="S57" s="173"/>
      <c r="T57" s="174">
        <v>0</v>
      </c>
      <c r="U57" s="173">
        <f t="shared" si="20"/>
        <v>0</v>
      </c>
      <c r="V57" s="163"/>
      <c r="W57" s="163"/>
      <c r="X57" s="163"/>
      <c r="Y57" s="163"/>
      <c r="Z57" s="163"/>
      <c r="AA57" s="163"/>
      <c r="AB57" s="163"/>
      <c r="AC57" s="163"/>
      <c r="AD57" s="163"/>
      <c r="AE57" s="163" t="s">
        <v>185</v>
      </c>
      <c r="AF57" s="163"/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</row>
    <row r="58" spans="1:60" outlineLevel="1" x14ac:dyDescent="0.2">
      <c r="A58" s="164">
        <v>48</v>
      </c>
      <c r="B58" s="170" t="s">
        <v>190</v>
      </c>
      <c r="C58" s="203" t="s">
        <v>191</v>
      </c>
      <c r="D58" s="172" t="s">
        <v>184</v>
      </c>
      <c r="E58" s="178">
        <v>2</v>
      </c>
      <c r="F58" s="180"/>
      <c r="G58" s="181">
        <f t="shared" si="14"/>
        <v>0</v>
      </c>
      <c r="H58" s="180"/>
      <c r="I58" s="181">
        <f t="shared" si="15"/>
        <v>0</v>
      </c>
      <c r="J58" s="180"/>
      <c r="K58" s="181">
        <f t="shared" si="16"/>
        <v>0</v>
      </c>
      <c r="L58" s="181">
        <v>0</v>
      </c>
      <c r="M58" s="181">
        <f t="shared" si="17"/>
        <v>0</v>
      </c>
      <c r="N58" s="173">
        <v>0</v>
      </c>
      <c r="O58" s="173">
        <f t="shared" si="18"/>
        <v>0</v>
      </c>
      <c r="P58" s="173">
        <v>0</v>
      </c>
      <c r="Q58" s="173">
        <f t="shared" si="19"/>
        <v>0</v>
      </c>
      <c r="R58" s="173"/>
      <c r="S58" s="173"/>
      <c r="T58" s="174">
        <v>0</v>
      </c>
      <c r="U58" s="173">
        <f t="shared" si="20"/>
        <v>0</v>
      </c>
      <c r="V58" s="163"/>
      <c r="W58" s="163"/>
      <c r="X58" s="163"/>
      <c r="Y58" s="163"/>
      <c r="Z58" s="163"/>
      <c r="AA58" s="163"/>
      <c r="AB58" s="163"/>
      <c r="AC58" s="163"/>
      <c r="AD58" s="163"/>
      <c r="AE58" s="163" t="s">
        <v>185</v>
      </c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</row>
    <row r="59" spans="1:60" ht="22.5" outlineLevel="1" x14ac:dyDescent="0.2">
      <c r="A59" s="164">
        <v>49</v>
      </c>
      <c r="B59" s="170" t="s">
        <v>192</v>
      </c>
      <c r="C59" s="203" t="s">
        <v>193</v>
      </c>
      <c r="D59" s="172" t="s">
        <v>156</v>
      </c>
      <c r="E59" s="178">
        <v>8</v>
      </c>
      <c r="F59" s="180"/>
      <c r="G59" s="181">
        <f t="shared" si="14"/>
        <v>0</v>
      </c>
      <c r="H59" s="180"/>
      <c r="I59" s="181">
        <f t="shared" si="15"/>
        <v>0</v>
      </c>
      <c r="J59" s="180"/>
      <c r="K59" s="181">
        <f t="shared" si="16"/>
        <v>0</v>
      </c>
      <c r="L59" s="181">
        <v>0</v>
      </c>
      <c r="M59" s="181">
        <f t="shared" si="17"/>
        <v>0</v>
      </c>
      <c r="N59" s="173">
        <v>1.0000000000000001E-5</v>
      </c>
      <c r="O59" s="173">
        <f t="shared" si="18"/>
        <v>8.0000000000000007E-5</v>
      </c>
      <c r="P59" s="173">
        <v>0</v>
      </c>
      <c r="Q59" s="173">
        <f t="shared" si="19"/>
        <v>0</v>
      </c>
      <c r="R59" s="173"/>
      <c r="S59" s="173"/>
      <c r="T59" s="174">
        <v>0.17599999999999999</v>
      </c>
      <c r="U59" s="173">
        <f t="shared" si="20"/>
        <v>1.41</v>
      </c>
      <c r="V59" s="163"/>
      <c r="W59" s="163"/>
      <c r="X59" s="163"/>
      <c r="Y59" s="163"/>
      <c r="Z59" s="163"/>
      <c r="AA59" s="163"/>
      <c r="AB59" s="163"/>
      <c r="AC59" s="163"/>
      <c r="AD59" s="163"/>
      <c r="AE59" s="163" t="s">
        <v>91</v>
      </c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</row>
    <row r="60" spans="1:60" outlineLevel="1" x14ac:dyDescent="0.2">
      <c r="A60" s="164">
        <v>50</v>
      </c>
      <c r="B60" s="170" t="s">
        <v>194</v>
      </c>
      <c r="C60" s="203" t="s">
        <v>195</v>
      </c>
      <c r="D60" s="172" t="s">
        <v>184</v>
      </c>
      <c r="E60" s="178">
        <v>3</v>
      </c>
      <c r="F60" s="180"/>
      <c r="G60" s="181">
        <f t="shared" si="14"/>
        <v>0</v>
      </c>
      <c r="H60" s="180"/>
      <c r="I60" s="181">
        <f t="shared" si="15"/>
        <v>0</v>
      </c>
      <c r="J60" s="180"/>
      <c r="K60" s="181">
        <f t="shared" si="16"/>
        <v>0</v>
      </c>
      <c r="L60" s="181">
        <v>0</v>
      </c>
      <c r="M60" s="181">
        <f t="shared" si="17"/>
        <v>0</v>
      </c>
      <c r="N60" s="173">
        <v>0</v>
      </c>
      <c r="O60" s="173">
        <f t="shared" si="18"/>
        <v>0</v>
      </c>
      <c r="P60" s="173">
        <v>0</v>
      </c>
      <c r="Q60" s="173">
        <f t="shared" si="19"/>
        <v>0</v>
      </c>
      <c r="R60" s="173"/>
      <c r="S60" s="173"/>
      <c r="T60" s="174">
        <v>0</v>
      </c>
      <c r="U60" s="173">
        <f t="shared" si="20"/>
        <v>0</v>
      </c>
      <c r="V60" s="163"/>
      <c r="W60" s="163"/>
      <c r="X60" s="163"/>
      <c r="Y60" s="163"/>
      <c r="Z60" s="163"/>
      <c r="AA60" s="163"/>
      <c r="AB60" s="163"/>
      <c r="AC60" s="163"/>
      <c r="AD60" s="163"/>
      <c r="AE60" s="163" t="s">
        <v>185</v>
      </c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63"/>
      <c r="BC60" s="163"/>
      <c r="BD60" s="163"/>
      <c r="BE60" s="163"/>
      <c r="BF60" s="163"/>
      <c r="BG60" s="163"/>
      <c r="BH60" s="163"/>
    </row>
    <row r="61" spans="1:60" outlineLevel="1" x14ac:dyDescent="0.2">
      <c r="A61" s="164">
        <v>51</v>
      </c>
      <c r="B61" s="170" t="s">
        <v>196</v>
      </c>
      <c r="C61" s="203" t="s">
        <v>197</v>
      </c>
      <c r="D61" s="172" t="s">
        <v>184</v>
      </c>
      <c r="E61" s="178">
        <v>2</v>
      </c>
      <c r="F61" s="180"/>
      <c r="G61" s="181">
        <f t="shared" si="14"/>
        <v>0</v>
      </c>
      <c r="H61" s="180"/>
      <c r="I61" s="181">
        <f t="shared" si="15"/>
        <v>0</v>
      </c>
      <c r="J61" s="180"/>
      <c r="K61" s="181">
        <f t="shared" si="16"/>
        <v>0</v>
      </c>
      <c r="L61" s="181">
        <v>0</v>
      </c>
      <c r="M61" s="181">
        <f t="shared" si="17"/>
        <v>0</v>
      </c>
      <c r="N61" s="173">
        <v>0</v>
      </c>
      <c r="O61" s="173">
        <f t="shared" si="18"/>
        <v>0</v>
      </c>
      <c r="P61" s="173">
        <v>0</v>
      </c>
      <c r="Q61" s="173">
        <f t="shared" si="19"/>
        <v>0</v>
      </c>
      <c r="R61" s="173"/>
      <c r="S61" s="173"/>
      <c r="T61" s="174">
        <v>0</v>
      </c>
      <c r="U61" s="173">
        <f t="shared" si="20"/>
        <v>0</v>
      </c>
      <c r="V61" s="163"/>
      <c r="W61" s="163"/>
      <c r="X61" s="163"/>
      <c r="Y61" s="163"/>
      <c r="Z61" s="163"/>
      <c r="AA61" s="163"/>
      <c r="AB61" s="163"/>
      <c r="AC61" s="163"/>
      <c r="AD61" s="163"/>
      <c r="AE61" s="163" t="s">
        <v>185</v>
      </c>
      <c r="AF61" s="163"/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</row>
    <row r="62" spans="1:60" outlineLevel="1" x14ac:dyDescent="0.2">
      <c r="A62" s="164">
        <v>52</v>
      </c>
      <c r="B62" s="170" t="s">
        <v>198</v>
      </c>
      <c r="C62" s="203" t="s">
        <v>199</v>
      </c>
      <c r="D62" s="172" t="s">
        <v>184</v>
      </c>
      <c r="E62" s="178">
        <v>3</v>
      </c>
      <c r="F62" s="180"/>
      <c r="G62" s="181">
        <f t="shared" si="14"/>
        <v>0</v>
      </c>
      <c r="H62" s="180"/>
      <c r="I62" s="181">
        <f t="shared" si="15"/>
        <v>0</v>
      </c>
      <c r="J62" s="180"/>
      <c r="K62" s="181">
        <f t="shared" si="16"/>
        <v>0</v>
      </c>
      <c r="L62" s="181">
        <v>0</v>
      </c>
      <c r="M62" s="181">
        <f t="shared" si="17"/>
        <v>0</v>
      </c>
      <c r="N62" s="173">
        <v>0</v>
      </c>
      <c r="O62" s="173">
        <f t="shared" si="18"/>
        <v>0</v>
      </c>
      <c r="P62" s="173">
        <v>0</v>
      </c>
      <c r="Q62" s="173">
        <f t="shared" si="19"/>
        <v>0</v>
      </c>
      <c r="R62" s="173"/>
      <c r="S62" s="173"/>
      <c r="T62" s="174">
        <v>0</v>
      </c>
      <c r="U62" s="173">
        <f t="shared" si="20"/>
        <v>0</v>
      </c>
      <c r="V62" s="163"/>
      <c r="W62" s="163"/>
      <c r="X62" s="163"/>
      <c r="Y62" s="163"/>
      <c r="Z62" s="163"/>
      <c r="AA62" s="163"/>
      <c r="AB62" s="163"/>
      <c r="AC62" s="163"/>
      <c r="AD62" s="163"/>
      <c r="AE62" s="163" t="s">
        <v>185</v>
      </c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</row>
    <row r="63" spans="1:60" x14ac:dyDescent="0.2">
      <c r="A63" s="165" t="s">
        <v>86</v>
      </c>
      <c r="B63" s="171" t="s">
        <v>55</v>
      </c>
      <c r="C63" s="204" t="s">
        <v>56</v>
      </c>
      <c r="D63" s="175"/>
      <c r="E63" s="179"/>
      <c r="F63" s="182"/>
      <c r="G63" s="182">
        <f>SUMIF(AE64:AE64,"&lt;&gt;NOR",G64:G64)</f>
        <v>0</v>
      </c>
      <c r="H63" s="182"/>
      <c r="I63" s="182">
        <f>SUM(I64:I64)</f>
        <v>0</v>
      </c>
      <c r="J63" s="182"/>
      <c r="K63" s="182">
        <f>SUM(K64:K64)</f>
        <v>0</v>
      </c>
      <c r="L63" s="182"/>
      <c r="M63" s="182">
        <f>SUM(M64:M64)</f>
        <v>0</v>
      </c>
      <c r="N63" s="176"/>
      <c r="O63" s="176">
        <f>SUM(O64:O64)</f>
        <v>0</v>
      </c>
      <c r="P63" s="176"/>
      <c r="Q63" s="176">
        <f>SUM(Q64:Q64)</f>
        <v>0</v>
      </c>
      <c r="R63" s="176"/>
      <c r="S63" s="176"/>
      <c r="T63" s="177"/>
      <c r="U63" s="176">
        <f>SUM(U64:U64)</f>
        <v>2.69</v>
      </c>
      <c r="AE63" t="s">
        <v>87</v>
      </c>
    </row>
    <row r="64" spans="1:60" outlineLevel="1" x14ac:dyDescent="0.2">
      <c r="A64" s="164">
        <v>53</v>
      </c>
      <c r="B64" s="170" t="s">
        <v>200</v>
      </c>
      <c r="C64" s="203" t="s">
        <v>201</v>
      </c>
      <c r="D64" s="172" t="s">
        <v>202</v>
      </c>
      <c r="E64" s="178">
        <v>12.739229999999999</v>
      </c>
      <c r="F64" s="180"/>
      <c r="G64" s="181">
        <f>ROUND(E64*F64,2)</f>
        <v>0</v>
      </c>
      <c r="H64" s="180"/>
      <c r="I64" s="181">
        <f>ROUND(E64*H64,2)</f>
        <v>0</v>
      </c>
      <c r="J64" s="180"/>
      <c r="K64" s="181">
        <f>ROUND(E64*J64,2)</f>
        <v>0</v>
      </c>
      <c r="L64" s="181">
        <v>0</v>
      </c>
      <c r="M64" s="181">
        <f>G64*(1+L64/100)</f>
        <v>0</v>
      </c>
      <c r="N64" s="173">
        <v>0</v>
      </c>
      <c r="O64" s="173">
        <f>ROUND(E64*N64,5)</f>
        <v>0</v>
      </c>
      <c r="P64" s="173">
        <v>0</v>
      </c>
      <c r="Q64" s="173">
        <f>ROUND(E64*P64,5)</f>
        <v>0</v>
      </c>
      <c r="R64" s="173"/>
      <c r="S64" s="173"/>
      <c r="T64" s="174">
        <v>0.21149999999999999</v>
      </c>
      <c r="U64" s="173">
        <f>ROUND(E64*T64,2)</f>
        <v>2.69</v>
      </c>
      <c r="V64" s="163"/>
      <c r="W64" s="163"/>
      <c r="X64" s="163"/>
      <c r="Y64" s="163"/>
      <c r="Z64" s="163"/>
      <c r="AA64" s="163"/>
      <c r="AB64" s="163"/>
      <c r="AC64" s="163"/>
      <c r="AD64" s="163"/>
      <c r="AE64" s="163" t="s">
        <v>91</v>
      </c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</row>
    <row r="65" spans="1:60" x14ac:dyDescent="0.2">
      <c r="A65" s="165" t="s">
        <v>86</v>
      </c>
      <c r="B65" s="171" t="s">
        <v>57</v>
      </c>
      <c r="C65" s="204" t="s">
        <v>58</v>
      </c>
      <c r="D65" s="175"/>
      <c r="E65" s="179"/>
      <c r="F65" s="182"/>
      <c r="G65" s="182">
        <f>SUMIF(AE66:AE71,"&lt;&gt;NOR",G66:G71)</f>
        <v>0</v>
      </c>
      <c r="H65" s="182"/>
      <c r="I65" s="182">
        <f>SUM(I66:I71)</f>
        <v>0</v>
      </c>
      <c r="J65" s="182"/>
      <c r="K65" s="182">
        <f>SUM(K66:K71)</f>
        <v>0</v>
      </c>
      <c r="L65" s="182"/>
      <c r="M65" s="182">
        <f>SUM(M66:M71)</f>
        <v>0</v>
      </c>
      <c r="N65" s="176"/>
      <c r="O65" s="176">
        <f>SUM(O66:O71)</f>
        <v>0.26778000000000002</v>
      </c>
      <c r="P65" s="176"/>
      <c r="Q65" s="176">
        <f>SUM(Q66:Q71)</f>
        <v>0</v>
      </c>
      <c r="R65" s="176"/>
      <c r="S65" s="176"/>
      <c r="T65" s="177"/>
      <c r="U65" s="176">
        <f>SUM(U66:U71)</f>
        <v>7.78</v>
      </c>
      <c r="AE65" t="s">
        <v>87</v>
      </c>
    </row>
    <row r="66" spans="1:60" outlineLevel="1" x14ac:dyDescent="0.2">
      <c r="A66" s="164">
        <v>54</v>
      </c>
      <c r="B66" s="170" t="s">
        <v>203</v>
      </c>
      <c r="C66" s="203" t="s">
        <v>204</v>
      </c>
      <c r="D66" s="172" t="s">
        <v>156</v>
      </c>
      <c r="E66" s="178">
        <v>3</v>
      </c>
      <c r="F66" s="180"/>
      <c r="G66" s="181">
        <f t="shared" ref="G66:G71" si="21">ROUND(E66*F66,2)</f>
        <v>0</v>
      </c>
      <c r="H66" s="180"/>
      <c r="I66" s="181">
        <f t="shared" ref="I66:I71" si="22">ROUND(E66*H66,2)</f>
        <v>0</v>
      </c>
      <c r="J66" s="180"/>
      <c r="K66" s="181">
        <f t="shared" ref="K66:K71" si="23">ROUND(E66*J66,2)</f>
        <v>0</v>
      </c>
      <c r="L66" s="181">
        <v>0</v>
      </c>
      <c r="M66" s="181">
        <f t="shared" ref="M66:M71" si="24">G66*(1+L66/100)</f>
        <v>0</v>
      </c>
      <c r="N66" s="173">
        <v>7.5800000000000006E-2</v>
      </c>
      <c r="O66" s="173">
        <f t="shared" ref="O66:O71" si="25">ROUND(E66*N66,5)</f>
        <v>0.22739999999999999</v>
      </c>
      <c r="P66" s="173">
        <v>0</v>
      </c>
      <c r="Q66" s="173">
        <f t="shared" ref="Q66:Q71" si="26">ROUND(E66*P66,5)</f>
        <v>0</v>
      </c>
      <c r="R66" s="173"/>
      <c r="S66" s="173"/>
      <c r="T66" s="174">
        <v>0.5</v>
      </c>
      <c r="U66" s="173">
        <f t="shared" ref="U66:U71" si="27">ROUND(E66*T66,2)</f>
        <v>1.5</v>
      </c>
      <c r="V66" s="163"/>
      <c r="W66" s="163"/>
      <c r="X66" s="163"/>
      <c r="Y66" s="163"/>
      <c r="Z66" s="163"/>
      <c r="AA66" s="163"/>
      <c r="AB66" s="163"/>
      <c r="AC66" s="163"/>
      <c r="AD66" s="163"/>
      <c r="AE66" s="163" t="s">
        <v>91</v>
      </c>
      <c r="AF66" s="163"/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</row>
    <row r="67" spans="1:60" outlineLevel="1" x14ac:dyDescent="0.2">
      <c r="A67" s="164">
        <v>55</v>
      </c>
      <c r="B67" s="170" t="s">
        <v>205</v>
      </c>
      <c r="C67" s="203" t="s">
        <v>206</v>
      </c>
      <c r="D67" s="172" t="s">
        <v>90</v>
      </c>
      <c r="E67" s="178">
        <v>3.75</v>
      </c>
      <c r="F67" s="180"/>
      <c r="G67" s="181">
        <f t="shared" si="21"/>
        <v>0</v>
      </c>
      <c r="H67" s="180"/>
      <c r="I67" s="181">
        <f t="shared" si="22"/>
        <v>0</v>
      </c>
      <c r="J67" s="180"/>
      <c r="K67" s="181">
        <f t="shared" si="23"/>
        <v>0</v>
      </c>
      <c r="L67" s="181">
        <v>0</v>
      </c>
      <c r="M67" s="181">
        <f t="shared" si="24"/>
        <v>0</v>
      </c>
      <c r="N67" s="173">
        <v>1.9499999999999999E-3</v>
      </c>
      <c r="O67" s="173">
        <f t="shared" si="25"/>
        <v>7.3099999999999997E-3</v>
      </c>
      <c r="P67" s="173">
        <v>0</v>
      </c>
      <c r="Q67" s="173">
        <f t="shared" si="26"/>
        <v>0</v>
      </c>
      <c r="R67" s="173"/>
      <c r="S67" s="173"/>
      <c r="T67" s="174">
        <v>0.73899999999999999</v>
      </c>
      <c r="U67" s="173">
        <f t="shared" si="27"/>
        <v>2.77</v>
      </c>
      <c r="V67" s="163"/>
      <c r="W67" s="163"/>
      <c r="X67" s="163"/>
      <c r="Y67" s="163"/>
      <c r="Z67" s="163"/>
      <c r="AA67" s="163"/>
      <c r="AB67" s="163"/>
      <c r="AC67" s="163"/>
      <c r="AD67" s="163"/>
      <c r="AE67" s="163" t="s">
        <v>91</v>
      </c>
      <c r="AF67" s="163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</row>
    <row r="68" spans="1:60" outlineLevel="1" x14ac:dyDescent="0.2">
      <c r="A68" s="164">
        <v>56</v>
      </c>
      <c r="B68" s="170" t="s">
        <v>207</v>
      </c>
      <c r="C68" s="203" t="s">
        <v>208</v>
      </c>
      <c r="D68" s="172" t="s">
        <v>156</v>
      </c>
      <c r="E68" s="178">
        <v>1</v>
      </c>
      <c r="F68" s="180"/>
      <c r="G68" s="181">
        <f t="shared" si="21"/>
        <v>0</v>
      </c>
      <c r="H68" s="180"/>
      <c r="I68" s="181">
        <f t="shared" si="22"/>
        <v>0</v>
      </c>
      <c r="J68" s="180"/>
      <c r="K68" s="181">
        <f t="shared" si="23"/>
        <v>0</v>
      </c>
      <c r="L68" s="181">
        <v>0</v>
      </c>
      <c r="M68" s="181">
        <f t="shared" si="24"/>
        <v>0</v>
      </c>
      <c r="N68" s="173">
        <v>6.6299999999999996E-3</v>
      </c>
      <c r="O68" s="173">
        <f t="shared" si="25"/>
        <v>6.6299999999999996E-3</v>
      </c>
      <c r="P68" s="173">
        <v>0</v>
      </c>
      <c r="Q68" s="173">
        <f t="shared" si="26"/>
        <v>0</v>
      </c>
      <c r="R68" s="173"/>
      <c r="S68" s="173"/>
      <c r="T68" s="174">
        <v>0.57299999999999995</v>
      </c>
      <c r="U68" s="173">
        <f t="shared" si="27"/>
        <v>0.56999999999999995</v>
      </c>
      <c r="V68" s="163"/>
      <c r="W68" s="163"/>
      <c r="X68" s="163"/>
      <c r="Y68" s="163"/>
      <c r="Z68" s="163"/>
      <c r="AA68" s="163"/>
      <c r="AB68" s="163"/>
      <c r="AC68" s="163"/>
      <c r="AD68" s="163"/>
      <c r="AE68" s="163" t="s">
        <v>91</v>
      </c>
      <c r="AF68" s="163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</row>
    <row r="69" spans="1:60" outlineLevel="1" x14ac:dyDescent="0.2">
      <c r="A69" s="164">
        <v>57</v>
      </c>
      <c r="B69" s="170" t="s">
        <v>209</v>
      </c>
      <c r="C69" s="203" t="s">
        <v>210</v>
      </c>
      <c r="D69" s="172" t="s">
        <v>156</v>
      </c>
      <c r="E69" s="178">
        <v>2</v>
      </c>
      <c r="F69" s="180"/>
      <c r="G69" s="181">
        <f t="shared" si="21"/>
        <v>0</v>
      </c>
      <c r="H69" s="180"/>
      <c r="I69" s="181">
        <f t="shared" si="22"/>
        <v>0</v>
      </c>
      <c r="J69" s="180"/>
      <c r="K69" s="181">
        <f t="shared" si="23"/>
        <v>0</v>
      </c>
      <c r="L69" s="181">
        <v>0</v>
      </c>
      <c r="M69" s="181">
        <f t="shared" si="24"/>
        <v>0</v>
      </c>
      <c r="N69" s="173">
        <v>6.7499999999999999E-3</v>
      </c>
      <c r="O69" s="173">
        <f t="shared" si="25"/>
        <v>1.35E-2</v>
      </c>
      <c r="P69" s="173">
        <v>0</v>
      </c>
      <c r="Q69" s="173">
        <f t="shared" si="26"/>
        <v>0</v>
      </c>
      <c r="R69" s="173"/>
      <c r="S69" s="173"/>
      <c r="T69" s="174">
        <v>0.70899999999999996</v>
      </c>
      <c r="U69" s="173">
        <f t="shared" si="27"/>
        <v>1.42</v>
      </c>
      <c r="V69" s="163"/>
      <c r="W69" s="163"/>
      <c r="X69" s="163"/>
      <c r="Y69" s="163"/>
      <c r="Z69" s="163"/>
      <c r="AA69" s="163"/>
      <c r="AB69" s="163"/>
      <c r="AC69" s="163"/>
      <c r="AD69" s="163"/>
      <c r="AE69" s="163" t="s">
        <v>91</v>
      </c>
      <c r="AF69" s="163"/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3"/>
      <c r="BG69" s="163"/>
      <c r="BH69" s="163"/>
    </row>
    <row r="70" spans="1:60" outlineLevel="1" x14ac:dyDescent="0.2">
      <c r="A70" s="164">
        <v>58</v>
      </c>
      <c r="B70" s="170" t="s">
        <v>211</v>
      </c>
      <c r="C70" s="203" t="s">
        <v>212</v>
      </c>
      <c r="D70" s="172" t="s">
        <v>156</v>
      </c>
      <c r="E70" s="178">
        <v>1</v>
      </c>
      <c r="F70" s="180"/>
      <c r="G70" s="181">
        <f t="shared" si="21"/>
        <v>0</v>
      </c>
      <c r="H70" s="180"/>
      <c r="I70" s="181">
        <f t="shared" si="22"/>
        <v>0</v>
      </c>
      <c r="J70" s="180"/>
      <c r="K70" s="181">
        <f t="shared" si="23"/>
        <v>0</v>
      </c>
      <c r="L70" s="181">
        <v>0</v>
      </c>
      <c r="M70" s="181">
        <f t="shared" si="24"/>
        <v>0</v>
      </c>
      <c r="N70" s="173">
        <v>6.8300000000000001E-3</v>
      </c>
      <c r="O70" s="173">
        <f t="shared" si="25"/>
        <v>6.8300000000000001E-3</v>
      </c>
      <c r="P70" s="173">
        <v>0</v>
      </c>
      <c r="Q70" s="173">
        <f t="shared" si="26"/>
        <v>0</v>
      </c>
      <c r="R70" s="173"/>
      <c r="S70" s="173"/>
      <c r="T70" s="174">
        <v>0.73699999999999999</v>
      </c>
      <c r="U70" s="173">
        <f t="shared" si="27"/>
        <v>0.74</v>
      </c>
      <c r="V70" s="163"/>
      <c r="W70" s="163"/>
      <c r="X70" s="163"/>
      <c r="Y70" s="163"/>
      <c r="Z70" s="163"/>
      <c r="AA70" s="163"/>
      <c r="AB70" s="163"/>
      <c r="AC70" s="163"/>
      <c r="AD70" s="163"/>
      <c r="AE70" s="163" t="s">
        <v>91</v>
      </c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</row>
    <row r="71" spans="1:60" outlineLevel="1" x14ac:dyDescent="0.2">
      <c r="A71" s="191">
        <v>59</v>
      </c>
      <c r="B71" s="192" t="s">
        <v>213</v>
      </c>
      <c r="C71" s="205" t="s">
        <v>214</v>
      </c>
      <c r="D71" s="193" t="s">
        <v>156</v>
      </c>
      <c r="E71" s="194">
        <v>1</v>
      </c>
      <c r="F71" s="195"/>
      <c r="G71" s="196">
        <f t="shared" si="21"/>
        <v>0</v>
      </c>
      <c r="H71" s="195"/>
      <c r="I71" s="196">
        <f t="shared" si="22"/>
        <v>0</v>
      </c>
      <c r="J71" s="195"/>
      <c r="K71" s="196">
        <f t="shared" si="23"/>
        <v>0</v>
      </c>
      <c r="L71" s="196">
        <v>0</v>
      </c>
      <c r="M71" s="196">
        <f t="shared" si="24"/>
        <v>0</v>
      </c>
      <c r="N71" s="197">
        <v>6.11E-3</v>
      </c>
      <c r="O71" s="197">
        <f t="shared" si="25"/>
        <v>6.11E-3</v>
      </c>
      <c r="P71" s="197">
        <v>0</v>
      </c>
      <c r="Q71" s="197">
        <f t="shared" si="26"/>
        <v>0</v>
      </c>
      <c r="R71" s="197"/>
      <c r="S71" s="197"/>
      <c r="T71" s="198">
        <v>0.78100000000000003</v>
      </c>
      <c r="U71" s="197">
        <f t="shared" si="27"/>
        <v>0.78</v>
      </c>
      <c r="V71" s="163"/>
      <c r="W71" s="163"/>
      <c r="X71" s="163"/>
      <c r="Y71" s="163"/>
      <c r="Z71" s="163"/>
      <c r="AA71" s="163"/>
      <c r="AB71" s="163"/>
      <c r="AC71" s="163"/>
      <c r="AD71" s="163"/>
      <c r="AE71" s="163" t="s">
        <v>91</v>
      </c>
      <c r="AF71" s="163"/>
      <c r="AG71" s="163"/>
      <c r="AH71" s="163"/>
      <c r="AI71" s="163"/>
      <c r="AJ71" s="163"/>
      <c r="AK71" s="163"/>
      <c r="AL71" s="163"/>
      <c r="AM71" s="163"/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</row>
    <row r="72" spans="1:60" x14ac:dyDescent="0.2">
      <c r="A72" s="6"/>
      <c r="B72" s="7" t="s">
        <v>215</v>
      </c>
      <c r="C72" s="206" t="s">
        <v>215</v>
      </c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AC72">
        <v>15</v>
      </c>
      <c r="AD72">
        <v>21</v>
      </c>
    </row>
    <row r="73" spans="1:60" x14ac:dyDescent="0.2">
      <c r="A73" s="199"/>
      <c r="B73" s="200">
        <v>26</v>
      </c>
      <c r="C73" s="207" t="s">
        <v>215</v>
      </c>
      <c r="D73" s="201"/>
      <c r="E73" s="201"/>
      <c r="F73" s="201"/>
      <c r="G73" s="202">
        <f>G8+G28+G39+G63+G65</f>
        <v>0</v>
      </c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AC73">
        <f>SUMIF(L7:L71,AC72,G7:G71)</f>
        <v>0</v>
      </c>
      <c r="AD73">
        <f>SUMIF(L7:L71,AD72,G7:G71)</f>
        <v>0</v>
      </c>
      <c r="AE73" t="s">
        <v>216</v>
      </c>
    </row>
    <row r="74" spans="1:60" x14ac:dyDescent="0.2">
      <c r="A74" s="6"/>
      <c r="B74" s="7" t="s">
        <v>215</v>
      </c>
      <c r="C74" s="206" t="s">
        <v>215</v>
      </c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 x14ac:dyDescent="0.2">
      <c r="A75" s="6"/>
      <c r="B75" s="7" t="s">
        <v>215</v>
      </c>
      <c r="C75" s="206" t="s">
        <v>215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273">
        <v>33</v>
      </c>
      <c r="B76" s="273"/>
      <c r="C76" s="274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A77" s="254"/>
      <c r="B77" s="255"/>
      <c r="C77" s="256"/>
      <c r="D77" s="255"/>
      <c r="E77" s="255"/>
      <c r="F77" s="255"/>
      <c r="G77" s="257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AE77" t="s">
        <v>217</v>
      </c>
    </row>
    <row r="78" spans="1:60" x14ac:dyDescent="0.2">
      <c r="A78" s="258"/>
      <c r="B78" s="259"/>
      <c r="C78" s="260"/>
      <c r="D78" s="259"/>
      <c r="E78" s="259"/>
      <c r="F78" s="259"/>
      <c r="G78" s="261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258"/>
      <c r="B79" s="259"/>
      <c r="C79" s="260"/>
      <c r="D79" s="259"/>
      <c r="E79" s="259"/>
      <c r="F79" s="259"/>
      <c r="G79" s="261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258"/>
      <c r="B80" s="259"/>
      <c r="C80" s="260"/>
      <c r="D80" s="259"/>
      <c r="E80" s="259"/>
      <c r="F80" s="259"/>
      <c r="G80" s="261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262"/>
      <c r="B81" s="263"/>
      <c r="C81" s="264"/>
      <c r="D81" s="263"/>
      <c r="E81" s="263"/>
      <c r="F81" s="263"/>
      <c r="G81" s="265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6"/>
      <c r="B82" s="7" t="s">
        <v>215</v>
      </c>
      <c r="C82" s="206" t="s">
        <v>215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C83" s="208"/>
      <c r="AE83" t="s">
        <v>218</v>
      </c>
    </row>
  </sheetData>
  <mergeCells count="6">
    <mergeCell ref="A77:G81"/>
    <mergeCell ref="A1:G1"/>
    <mergeCell ref="C2:G2"/>
    <mergeCell ref="C3:G3"/>
    <mergeCell ref="C4:G4"/>
    <mergeCell ref="A76:C76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45</vt:i4>
      </vt:variant>
    </vt:vector>
  </HeadingPairs>
  <TitlesOfParts>
    <vt:vector size="50" baseType="lpstr">
      <vt:lpstr>Pokyny pro vyplnění</vt:lpstr>
      <vt:lpstr>Stavba</vt:lpstr>
      <vt:lpstr>VzorPolozky</vt:lpstr>
      <vt:lpstr> Pol</vt:lpstr>
      <vt:lpstr>List1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Marcela Bubeníková</cp:lastModifiedBy>
  <cp:lastPrinted>2014-02-28T09:52:57Z</cp:lastPrinted>
  <dcterms:created xsi:type="dcterms:W3CDTF">2009-04-08T07:15:50Z</dcterms:created>
  <dcterms:modified xsi:type="dcterms:W3CDTF">2017-10-20T14:06:41Z</dcterms:modified>
</cp:coreProperties>
</file>