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16095Z - Oprava stropu ve..." sheetId="2" r:id="rId2"/>
    <sheet name="VRN - Vedlejší rozpočtové..." sheetId="3" r:id="rId3"/>
    <sheet name="Pokyny pro vyplnění" sheetId="4" r:id="rId4"/>
  </sheets>
  <definedNames>
    <definedName name="_xlnm._FilterDatabase" localSheetId="1" hidden="1">'16095Z - Oprava stropu ve...'!$C$87:$K$471</definedName>
    <definedName name="_xlnm._FilterDatabase" localSheetId="2" hidden="1">'VRN - Vedlejší rozpočtové...'!$C$81:$K$112</definedName>
    <definedName name="_xlnm.Print_Titles" localSheetId="1">'16095Z - Oprava stropu ve...'!$87:$87</definedName>
    <definedName name="_xlnm.Print_Titles" localSheetId="0">'Rekapitulace stavby'!$49:$49</definedName>
    <definedName name="_xlnm.Print_Titles" localSheetId="2">'VRN - Vedlejší rozpočtové...'!$81:$81</definedName>
    <definedName name="_xlnm.Print_Area" localSheetId="1">'16095Z - Oprava stropu ve...'!$C$4:$J$34,'16095Z - Oprava stropu ve...'!$C$40:$J$71,'16095Z - Oprava stropu ve...'!$C$77:$K$471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rozpočtové...'!$C$42:$J$63,'VRN - Vedlejší rozpočtové...'!$C$69:$K$112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11" i="3"/>
  <c r="BH111" i="3"/>
  <c r="BG111" i="3"/>
  <c r="BF111" i="3"/>
  <c r="T111" i="3"/>
  <c r="R111" i="3"/>
  <c r="P111" i="3"/>
  <c r="BK111" i="3"/>
  <c r="J111" i="3"/>
  <c r="BE111" i="3" s="1"/>
  <c r="BI101" i="3"/>
  <c r="BH101" i="3"/>
  <c r="BG101" i="3"/>
  <c r="BF101" i="3"/>
  <c r="T101" i="3"/>
  <c r="T100" i="3" s="1"/>
  <c r="R101" i="3"/>
  <c r="R100" i="3" s="1"/>
  <c r="P101" i="3"/>
  <c r="P100" i="3" s="1"/>
  <c r="BK101" i="3"/>
  <c r="BK100" i="3" s="1"/>
  <c r="J100" i="3" s="1"/>
  <c r="J62" i="3" s="1"/>
  <c r="J101" i="3"/>
  <c r="BE101" i="3" s="1"/>
  <c r="BI97" i="3"/>
  <c r="BH97" i="3"/>
  <c r="BG97" i="3"/>
  <c r="BF97" i="3"/>
  <c r="T97" i="3"/>
  <c r="T96" i="3" s="1"/>
  <c r="R97" i="3"/>
  <c r="R96" i="3" s="1"/>
  <c r="P97" i="3"/>
  <c r="P96" i="3" s="1"/>
  <c r="BK97" i="3"/>
  <c r="BK96" i="3" s="1"/>
  <c r="J96" i="3" s="1"/>
  <c r="J61" i="3" s="1"/>
  <c r="J97" i="3"/>
  <c r="BE97" i="3" s="1"/>
  <c r="BI93" i="3"/>
  <c r="BH93" i="3"/>
  <c r="BG93" i="3"/>
  <c r="BF93" i="3"/>
  <c r="T93" i="3"/>
  <c r="T92" i="3" s="1"/>
  <c r="R93" i="3"/>
  <c r="R92" i="3" s="1"/>
  <c r="P93" i="3"/>
  <c r="P92" i="3" s="1"/>
  <c r="BK93" i="3"/>
  <c r="BK92" i="3" s="1"/>
  <c r="J92" i="3" s="1"/>
  <c r="J60" i="3" s="1"/>
  <c r="J93" i="3"/>
  <c r="BE93" i="3" s="1"/>
  <c r="BI89" i="3"/>
  <c r="BH89" i="3"/>
  <c r="BG89" i="3"/>
  <c r="BF89" i="3"/>
  <c r="BE89" i="3"/>
  <c r="T89" i="3"/>
  <c r="T88" i="3" s="1"/>
  <c r="R89" i="3"/>
  <c r="R88" i="3" s="1"/>
  <c r="P89" i="3"/>
  <c r="P88" i="3" s="1"/>
  <c r="BK89" i="3"/>
  <c r="BK88" i="3" s="1"/>
  <c r="J88" i="3" s="1"/>
  <c r="J59" i="3" s="1"/>
  <c r="J89" i="3"/>
  <c r="BI85" i="3"/>
  <c r="F34" i="3" s="1"/>
  <c r="BD53" i="1" s="1"/>
  <c r="BH85" i="3"/>
  <c r="F33" i="3" s="1"/>
  <c r="BC53" i="1" s="1"/>
  <c r="BG85" i="3"/>
  <c r="F32" i="3" s="1"/>
  <c r="BB53" i="1" s="1"/>
  <c r="BF85" i="3"/>
  <c r="F31" i="3" s="1"/>
  <c r="BA53" i="1" s="1"/>
  <c r="T85" i="3"/>
  <c r="T84" i="3" s="1"/>
  <c r="T83" i="3" s="1"/>
  <c r="T82" i="3" s="1"/>
  <c r="R85" i="3"/>
  <c r="R84" i="3" s="1"/>
  <c r="P85" i="3"/>
  <c r="P84" i="3" s="1"/>
  <c r="P83" i="3" s="1"/>
  <c r="P82" i="3" s="1"/>
  <c r="AU53" i="1" s="1"/>
  <c r="BK85" i="3"/>
  <c r="BK84" i="3" s="1"/>
  <c r="J85" i="3"/>
  <c r="BE85" i="3" s="1"/>
  <c r="J78" i="3"/>
  <c r="F78" i="3"/>
  <c r="F76" i="3"/>
  <c r="E74" i="3"/>
  <c r="J51" i="3"/>
  <c r="F51" i="3"/>
  <c r="F49" i="3"/>
  <c r="E47" i="3"/>
  <c r="J18" i="3"/>
  <c r="E18" i="3"/>
  <c r="F52" i="3" s="1"/>
  <c r="J17" i="3"/>
  <c r="J12" i="3"/>
  <c r="J76" i="3" s="1"/>
  <c r="E7" i="3"/>
  <c r="E45" i="3" s="1"/>
  <c r="AY52" i="1"/>
  <c r="AX52" i="1"/>
  <c r="BI469" i="2"/>
  <c r="BH469" i="2"/>
  <c r="BG469" i="2"/>
  <c r="BF469" i="2"/>
  <c r="BE469" i="2"/>
  <c r="T469" i="2"/>
  <c r="R469" i="2"/>
  <c r="P469" i="2"/>
  <c r="BK469" i="2"/>
  <c r="J469" i="2"/>
  <c r="BI466" i="2"/>
  <c r="BH466" i="2"/>
  <c r="BG466" i="2"/>
  <c r="BF466" i="2"/>
  <c r="BE466" i="2"/>
  <c r="T466" i="2"/>
  <c r="R466" i="2"/>
  <c r="P466" i="2"/>
  <c r="BK466" i="2"/>
  <c r="J466" i="2"/>
  <c r="BI463" i="2"/>
  <c r="BH463" i="2"/>
  <c r="BG463" i="2"/>
  <c r="BF463" i="2"/>
  <c r="BE463" i="2"/>
  <c r="T463" i="2"/>
  <c r="T462" i="2" s="1"/>
  <c r="R463" i="2"/>
  <c r="R462" i="2" s="1"/>
  <c r="P463" i="2"/>
  <c r="P462" i="2" s="1"/>
  <c r="BK463" i="2"/>
  <c r="BK462" i="2" s="1"/>
  <c r="J462" i="2" s="1"/>
  <c r="J70" i="2" s="1"/>
  <c r="J463" i="2"/>
  <c r="BI455" i="2"/>
  <c r="BH455" i="2"/>
  <c r="BG455" i="2"/>
  <c r="BF455" i="2"/>
  <c r="T455" i="2"/>
  <c r="R455" i="2"/>
  <c r="P455" i="2"/>
  <c r="BK455" i="2"/>
  <c r="J455" i="2"/>
  <c r="BE455" i="2" s="1"/>
  <c r="BI445" i="2"/>
  <c r="BH445" i="2"/>
  <c r="BG445" i="2"/>
  <c r="BF445" i="2"/>
  <c r="T445" i="2"/>
  <c r="T444" i="2" s="1"/>
  <c r="R445" i="2"/>
  <c r="R444" i="2" s="1"/>
  <c r="P445" i="2"/>
  <c r="P444" i="2" s="1"/>
  <c r="BK445" i="2"/>
  <c r="BK444" i="2" s="1"/>
  <c r="J444" i="2" s="1"/>
  <c r="J69" i="2" s="1"/>
  <c r="J445" i="2"/>
  <c r="BE445" i="2" s="1"/>
  <c r="BI427" i="2"/>
  <c r="BH427" i="2"/>
  <c r="BG427" i="2"/>
  <c r="BF427" i="2"/>
  <c r="BE427" i="2"/>
  <c r="T427" i="2"/>
  <c r="T426" i="2" s="1"/>
  <c r="R427" i="2"/>
  <c r="R426" i="2" s="1"/>
  <c r="P427" i="2"/>
  <c r="P426" i="2" s="1"/>
  <c r="BK427" i="2"/>
  <c r="BK426" i="2" s="1"/>
  <c r="J426" i="2" s="1"/>
  <c r="J68" i="2" s="1"/>
  <c r="J427" i="2"/>
  <c r="BI425" i="2"/>
  <c r="BH425" i="2"/>
  <c r="BG425" i="2"/>
  <c r="BF425" i="2"/>
  <c r="T425" i="2"/>
  <c r="R425" i="2"/>
  <c r="P425" i="2"/>
  <c r="BK425" i="2"/>
  <c r="J425" i="2"/>
  <c r="BE425" i="2" s="1"/>
  <c r="BI421" i="2"/>
  <c r="BH421" i="2"/>
  <c r="BG421" i="2"/>
  <c r="BF421" i="2"/>
  <c r="T421" i="2"/>
  <c r="R421" i="2"/>
  <c r="P421" i="2"/>
  <c r="BK421" i="2"/>
  <c r="J421" i="2"/>
  <c r="BE421" i="2" s="1"/>
  <c r="BI418" i="2"/>
  <c r="BH418" i="2"/>
  <c r="BG418" i="2"/>
  <c r="BF418" i="2"/>
  <c r="T418" i="2"/>
  <c r="R418" i="2"/>
  <c r="P418" i="2"/>
  <c r="BK418" i="2"/>
  <c r="J418" i="2"/>
  <c r="BE418" i="2" s="1"/>
  <c r="BI412" i="2"/>
  <c r="BH412" i="2"/>
  <c r="BG412" i="2"/>
  <c r="BF412" i="2"/>
  <c r="BE412" i="2"/>
  <c r="T412" i="2"/>
  <c r="R412" i="2"/>
  <c r="P412" i="2"/>
  <c r="BK412" i="2"/>
  <c r="J412" i="2"/>
  <c r="BI409" i="2"/>
  <c r="BH409" i="2"/>
  <c r="BG409" i="2"/>
  <c r="BF409" i="2"/>
  <c r="T409" i="2"/>
  <c r="T408" i="2" s="1"/>
  <c r="R409" i="2"/>
  <c r="R408" i="2" s="1"/>
  <c r="P409" i="2"/>
  <c r="P408" i="2" s="1"/>
  <c r="BK409" i="2"/>
  <c r="BK408" i="2" s="1"/>
  <c r="J408" i="2" s="1"/>
  <c r="J67" i="2" s="1"/>
  <c r="J409" i="2"/>
  <c r="BE409" i="2" s="1"/>
  <c r="BI407" i="2"/>
  <c r="BH407" i="2"/>
  <c r="BG407" i="2"/>
  <c r="BF407" i="2"/>
  <c r="BE407" i="2"/>
  <c r="T407" i="2"/>
  <c r="R407" i="2"/>
  <c r="P407" i="2"/>
  <c r="BK407" i="2"/>
  <c r="J407" i="2"/>
  <c r="BI399" i="2"/>
  <c r="BH399" i="2"/>
  <c r="BG399" i="2"/>
  <c r="BF399" i="2"/>
  <c r="T399" i="2"/>
  <c r="R399" i="2"/>
  <c r="P399" i="2"/>
  <c r="BK399" i="2"/>
  <c r="J399" i="2"/>
  <c r="BE399" i="2" s="1"/>
  <c r="BI392" i="2"/>
  <c r="BH392" i="2"/>
  <c r="BG392" i="2"/>
  <c r="BF392" i="2"/>
  <c r="BE392" i="2"/>
  <c r="T392" i="2"/>
  <c r="R392" i="2"/>
  <c r="P392" i="2"/>
  <c r="BK392" i="2"/>
  <c r="J392" i="2"/>
  <c r="BI385" i="2"/>
  <c r="BH385" i="2"/>
  <c r="BG385" i="2"/>
  <c r="BF385" i="2"/>
  <c r="BE385" i="2"/>
  <c r="T385" i="2"/>
  <c r="R385" i="2"/>
  <c r="P385" i="2"/>
  <c r="BK385" i="2"/>
  <c r="J385" i="2"/>
  <c r="BI376" i="2"/>
  <c r="BH376" i="2"/>
  <c r="BG376" i="2"/>
  <c r="BF376" i="2"/>
  <c r="BE376" i="2"/>
  <c r="T376" i="2"/>
  <c r="T375" i="2" s="1"/>
  <c r="R376" i="2"/>
  <c r="R375" i="2" s="1"/>
  <c r="P376" i="2"/>
  <c r="P375" i="2" s="1"/>
  <c r="BK376" i="2"/>
  <c r="BK375" i="2" s="1"/>
  <c r="J375" i="2" s="1"/>
  <c r="J66" i="2" s="1"/>
  <c r="J376" i="2"/>
  <c r="BI374" i="2"/>
  <c r="BH374" i="2"/>
  <c r="BG374" i="2"/>
  <c r="BF374" i="2"/>
  <c r="T374" i="2"/>
  <c r="R374" i="2"/>
  <c r="P374" i="2"/>
  <c r="BK374" i="2"/>
  <c r="J374" i="2"/>
  <c r="BE374" i="2" s="1"/>
  <c r="BI371" i="2"/>
  <c r="BH371" i="2"/>
  <c r="BG371" i="2"/>
  <c r="BF371" i="2"/>
  <c r="T371" i="2"/>
  <c r="R371" i="2"/>
  <c r="P371" i="2"/>
  <c r="BK371" i="2"/>
  <c r="J371" i="2"/>
  <c r="BE371" i="2" s="1"/>
  <c r="BI368" i="2"/>
  <c r="BH368" i="2"/>
  <c r="BG368" i="2"/>
  <c r="BF368" i="2"/>
  <c r="BE368" i="2"/>
  <c r="T368" i="2"/>
  <c r="T367" i="2" s="1"/>
  <c r="R368" i="2"/>
  <c r="R367" i="2" s="1"/>
  <c r="P368" i="2"/>
  <c r="P367" i="2" s="1"/>
  <c r="BK368" i="2"/>
  <c r="BK367" i="2" s="1"/>
  <c r="J367" i="2" s="1"/>
  <c r="J65" i="2" s="1"/>
  <c r="J368" i="2"/>
  <c r="BI366" i="2"/>
  <c r="BH366" i="2"/>
  <c r="BG366" i="2"/>
  <c r="BF366" i="2"/>
  <c r="T366" i="2"/>
  <c r="R366" i="2"/>
  <c r="P366" i="2"/>
  <c r="BK366" i="2"/>
  <c r="J366" i="2"/>
  <c r="BE366" i="2" s="1"/>
  <c r="BI348" i="2"/>
  <c r="BH348" i="2"/>
  <c r="BG348" i="2"/>
  <c r="BF348" i="2"/>
  <c r="BE348" i="2"/>
  <c r="T348" i="2"/>
  <c r="T347" i="2" s="1"/>
  <c r="R348" i="2"/>
  <c r="R347" i="2" s="1"/>
  <c r="P348" i="2"/>
  <c r="P347" i="2" s="1"/>
  <c r="BK348" i="2"/>
  <c r="BK347" i="2" s="1"/>
  <c r="J347" i="2" s="1"/>
  <c r="J64" i="2" s="1"/>
  <c r="J348" i="2"/>
  <c r="BI346" i="2"/>
  <c r="BH346" i="2"/>
  <c r="BG346" i="2"/>
  <c r="BF346" i="2"/>
  <c r="T346" i="2"/>
  <c r="R346" i="2"/>
  <c r="P346" i="2"/>
  <c r="BK346" i="2"/>
  <c r="J346" i="2"/>
  <c r="BE346" i="2" s="1"/>
  <c r="BI343" i="2"/>
  <c r="BH343" i="2"/>
  <c r="BG343" i="2"/>
  <c r="BF343" i="2"/>
  <c r="T343" i="2"/>
  <c r="R343" i="2"/>
  <c r="P343" i="2"/>
  <c r="BK343" i="2"/>
  <c r="J343" i="2"/>
  <c r="BE343" i="2" s="1"/>
  <c r="BI340" i="2"/>
  <c r="BH340" i="2"/>
  <c r="BG340" i="2"/>
  <c r="BF340" i="2"/>
  <c r="BE340" i="2"/>
  <c r="T340" i="2"/>
  <c r="R340" i="2"/>
  <c r="P340" i="2"/>
  <c r="BK340" i="2"/>
  <c r="J340" i="2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BE334" i="2"/>
  <c r="T334" i="2"/>
  <c r="R334" i="2"/>
  <c r="P334" i="2"/>
  <c r="BK334" i="2"/>
  <c r="J334" i="2"/>
  <c r="BI331" i="2"/>
  <c r="BH331" i="2"/>
  <c r="BG331" i="2"/>
  <c r="BF331" i="2"/>
  <c r="T331" i="2"/>
  <c r="R331" i="2"/>
  <c r="P331" i="2"/>
  <c r="BK331" i="2"/>
  <c r="J331" i="2"/>
  <c r="BE331" i="2" s="1"/>
  <c r="BI313" i="2"/>
  <c r="BH313" i="2"/>
  <c r="BG313" i="2"/>
  <c r="BF313" i="2"/>
  <c r="BE313" i="2"/>
  <c r="T313" i="2"/>
  <c r="T312" i="2" s="1"/>
  <c r="R313" i="2"/>
  <c r="R312" i="2" s="1"/>
  <c r="R311" i="2" s="1"/>
  <c r="P313" i="2"/>
  <c r="P312" i="2" s="1"/>
  <c r="BK313" i="2"/>
  <c r="BK312" i="2" s="1"/>
  <c r="J313" i="2"/>
  <c r="BI310" i="2"/>
  <c r="BH310" i="2"/>
  <c r="BG310" i="2"/>
  <c r="BF310" i="2"/>
  <c r="BE310" i="2"/>
  <c r="T310" i="2"/>
  <c r="T309" i="2" s="1"/>
  <c r="R310" i="2"/>
  <c r="R309" i="2" s="1"/>
  <c r="P310" i="2"/>
  <c r="P309" i="2" s="1"/>
  <c r="BK310" i="2"/>
  <c r="BK309" i="2" s="1"/>
  <c r="J309" i="2" s="1"/>
  <c r="J61" i="2" s="1"/>
  <c r="J310" i="2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BE304" i="2"/>
  <c r="T304" i="2"/>
  <c r="T303" i="2" s="1"/>
  <c r="R304" i="2"/>
  <c r="R303" i="2" s="1"/>
  <c r="P304" i="2"/>
  <c r="P303" i="2" s="1"/>
  <c r="BK304" i="2"/>
  <c r="BK303" i="2" s="1"/>
  <c r="J303" i="2" s="1"/>
  <c r="J60" i="2" s="1"/>
  <c r="J304" i="2"/>
  <c r="BI300" i="2"/>
  <c r="BH300" i="2"/>
  <c r="BG300" i="2"/>
  <c r="BF300" i="2"/>
  <c r="BE300" i="2"/>
  <c r="T300" i="2"/>
  <c r="R300" i="2"/>
  <c r="P300" i="2"/>
  <c r="BK300" i="2"/>
  <c r="J300" i="2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T291" i="2"/>
  <c r="R291" i="2"/>
  <c r="P291" i="2"/>
  <c r="BK291" i="2"/>
  <c r="J291" i="2"/>
  <c r="BE291" i="2" s="1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BE282" i="2"/>
  <c r="T282" i="2"/>
  <c r="R282" i="2"/>
  <c r="P282" i="2"/>
  <c r="BK282" i="2"/>
  <c r="J282" i="2"/>
  <c r="BI278" i="2"/>
  <c r="BH278" i="2"/>
  <c r="BG278" i="2"/>
  <c r="BF278" i="2"/>
  <c r="BE278" i="2"/>
  <c r="T278" i="2"/>
  <c r="R278" i="2"/>
  <c r="P278" i="2"/>
  <c r="BK278" i="2"/>
  <c r="J278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F272" i="2"/>
  <c r="BE272" i="2"/>
  <c r="T272" i="2"/>
  <c r="R272" i="2"/>
  <c r="P272" i="2"/>
  <c r="BK272" i="2"/>
  <c r="J272" i="2"/>
  <c r="BI261" i="2"/>
  <c r="BH261" i="2"/>
  <c r="BG261" i="2"/>
  <c r="BF261" i="2"/>
  <c r="BE261" i="2"/>
  <c r="T261" i="2"/>
  <c r="R261" i="2"/>
  <c r="P261" i="2"/>
  <c r="BK261" i="2"/>
  <c r="J261" i="2"/>
  <c r="BI242" i="2"/>
  <c r="BH242" i="2"/>
  <c r="BG242" i="2"/>
  <c r="BF242" i="2"/>
  <c r="BE242" i="2"/>
  <c r="T242" i="2"/>
  <c r="R242" i="2"/>
  <c r="P242" i="2"/>
  <c r="BK242" i="2"/>
  <c r="J242" i="2"/>
  <c r="BI239" i="2"/>
  <c r="BH239" i="2"/>
  <c r="BG239" i="2"/>
  <c r="BF239" i="2"/>
  <c r="BE239" i="2"/>
  <c r="T239" i="2"/>
  <c r="R239" i="2"/>
  <c r="P239" i="2"/>
  <c r="BK239" i="2"/>
  <c r="J239" i="2"/>
  <c r="BI236" i="2"/>
  <c r="BH236" i="2"/>
  <c r="BG236" i="2"/>
  <c r="BF236" i="2"/>
  <c r="BE236" i="2"/>
  <c r="T236" i="2"/>
  <c r="R236" i="2"/>
  <c r="P236" i="2"/>
  <c r="BK236" i="2"/>
  <c r="J236" i="2"/>
  <c r="BI233" i="2"/>
  <c r="BH233" i="2"/>
  <c r="BG233" i="2"/>
  <c r="BF233" i="2"/>
  <c r="BE233" i="2"/>
  <c r="T233" i="2"/>
  <c r="R233" i="2"/>
  <c r="P233" i="2"/>
  <c r="BK233" i="2"/>
  <c r="J233" i="2"/>
  <c r="BI229" i="2"/>
  <c r="BH229" i="2"/>
  <c r="BG229" i="2"/>
  <c r="BF229" i="2"/>
  <c r="BE229" i="2"/>
  <c r="T229" i="2"/>
  <c r="R229" i="2"/>
  <c r="P229" i="2"/>
  <c r="BK229" i="2"/>
  <c r="J229" i="2"/>
  <c r="BI226" i="2"/>
  <c r="BH226" i="2"/>
  <c r="BG226" i="2"/>
  <c r="BF226" i="2"/>
  <c r="BE226" i="2"/>
  <c r="T226" i="2"/>
  <c r="R226" i="2"/>
  <c r="P226" i="2"/>
  <c r="BK226" i="2"/>
  <c r="J226" i="2"/>
  <c r="BI221" i="2"/>
  <c r="BH221" i="2"/>
  <c r="BG221" i="2"/>
  <c r="BF221" i="2"/>
  <c r="BE221" i="2"/>
  <c r="T221" i="2"/>
  <c r="R221" i="2"/>
  <c r="P221" i="2"/>
  <c r="BK221" i="2"/>
  <c r="J221" i="2"/>
  <c r="BI218" i="2"/>
  <c r="BH218" i="2"/>
  <c r="BG218" i="2"/>
  <c r="BF218" i="2"/>
  <c r="BE218" i="2"/>
  <c r="T218" i="2"/>
  <c r="T217" i="2" s="1"/>
  <c r="R218" i="2"/>
  <c r="R217" i="2" s="1"/>
  <c r="P218" i="2"/>
  <c r="P217" i="2" s="1"/>
  <c r="BK218" i="2"/>
  <c r="BK217" i="2" s="1"/>
  <c r="J217" i="2" s="1"/>
  <c r="J59" i="2" s="1"/>
  <c r="J218" i="2"/>
  <c r="BI213" i="2"/>
  <c r="BH213" i="2"/>
  <c r="BG213" i="2"/>
  <c r="BF213" i="2"/>
  <c r="T213" i="2"/>
  <c r="R213" i="2"/>
  <c r="P213" i="2"/>
  <c r="BK213" i="2"/>
  <c r="J213" i="2"/>
  <c r="BE213" i="2" s="1"/>
  <c r="BI209" i="2"/>
  <c r="BH209" i="2"/>
  <c r="BG209" i="2"/>
  <c r="BF209" i="2"/>
  <c r="T209" i="2"/>
  <c r="T208" i="2" s="1"/>
  <c r="R209" i="2"/>
  <c r="R208" i="2" s="1"/>
  <c r="P209" i="2"/>
  <c r="P208" i="2" s="1"/>
  <c r="BK209" i="2"/>
  <c r="BK208" i="2" s="1"/>
  <c r="J208" i="2" s="1"/>
  <c r="J58" i="2" s="1"/>
  <c r="J209" i="2"/>
  <c r="BE209" i="2" s="1"/>
  <c r="BI205" i="2"/>
  <c r="BH205" i="2"/>
  <c r="BG205" i="2"/>
  <c r="BF205" i="2"/>
  <c r="BE205" i="2"/>
  <c r="T205" i="2"/>
  <c r="R205" i="2"/>
  <c r="P205" i="2"/>
  <c r="BK205" i="2"/>
  <c r="J205" i="2"/>
  <c r="BI186" i="2"/>
  <c r="BH186" i="2"/>
  <c r="BG186" i="2"/>
  <c r="BF186" i="2"/>
  <c r="BE186" i="2"/>
  <c r="T186" i="2"/>
  <c r="R186" i="2"/>
  <c r="P186" i="2"/>
  <c r="BK186" i="2"/>
  <c r="J186" i="2"/>
  <c r="BI169" i="2"/>
  <c r="BH169" i="2"/>
  <c r="BG169" i="2"/>
  <c r="BF169" i="2"/>
  <c r="BE169" i="2"/>
  <c r="T169" i="2"/>
  <c r="R169" i="2"/>
  <c r="P169" i="2"/>
  <c r="BK169" i="2"/>
  <c r="J169" i="2"/>
  <c r="BI150" i="2"/>
  <c r="BH150" i="2"/>
  <c r="BG150" i="2"/>
  <c r="BF150" i="2"/>
  <c r="BE150" i="2"/>
  <c r="T150" i="2"/>
  <c r="R150" i="2"/>
  <c r="P150" i="2"/>
  <c r="BK150" i="2"/>
  <c r="J150" i="2"/>
  <c r="BI146" i="2"/>
  <c r="BH146" i="2"/>
  <c r="BG146" i="2"/>
  <c r="BF146" i="2"/>
  <c r="BE146" i="2"/>
  <c r="T146" i="2"/>
  <c r="R146" i="2"/>
  <c r="P146" i="2"/>
  <c r="BK146" i="2"/>
  <c r="J146" i="2"/>
  <c r="BI142" i="2"/>
  <c r="BH142" i="2"/>
  <c r="BG142" i="2"/>
  <c r="BF142" i="2"/>
  <c r="BE142" i="2"/>
  <c r="T142" i="2"/>
  <c r="R142" i="2"/>
  <c r="P142" i="2"/>
  <c r="BK142" i="2"/>
  <c r="J142" i="2"/>
  <c r="BI138" i="2"/>
  <c r="BH138" i="2"/>
  <c r="BG138" i="2"/>
  <c r="BF138" i="2"/>
  <c r="BE138" i="2"/>
  <c r="T138" i="2"/>
  <c r="R138" i="2"/>
  <c r="P138" i="2"/>
  <c r="BK138" i="2"/>
  <c r="J138" i="2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BK133" i="2" s="1"/>
  <c r="J133" i="2" s="1"/>
  <c r="J57" i="2" s="1"/>
  <c r="J134" i="2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T121" i="2"/>
  <c r="T120" i="2" s="1"/>
  <c r="R121" i="2"/>
  <c r="R120" i="2" s="1"/>
  <c r="P121" i="2"/>
  <c r="P120" i="2" s="1"/>
  <c r="BK121" i="2"/>
  <c r="BK120" i="2" s="1"/>
  <c r="J120" i="2" s="1"/>
  <c r="J56" i="2" s="1"/>
  <c r="J121" i="2"/>
  <c r="BE121" i="2" s="1"/>
  <c r="BI116" i="2"/>
  <c r="BH116" i="2"/>
  <c r="BG116" i="2"/>
  <c r="BF116" i="2"/>
  <c r="BE116" i="2"/>
  <c r="T116" i="2"/>
  <c r="T115" i="2" s="1"/>
  <c r="R116" i="2"/>
  <c r="R115" i="2" s="1"/>
  <c r="P116" i="2"/>
  <c r="P115" i="2" s="1"/>
  <c r="BK116" i="2"/>
  <c r="BK115" i="2" s="1"/>
  <c r="J115" i="2" s="1"/>
  <c r="J55" i="2" s="1"/>
  <c r="J116" i="2"/>
  <c r="BI109" i="2"/>
  <c r="BH109" i="2"/>
  <c r="BG109" i="2"/>
  <c r="BF109" i="2"/>
  <c r="T109" i="2"/>
  <c r="R109" i="2"/>
  <c r="P109" i="2"/>
  <c r="BK109" i="2"/>
  <c r="J109" i="2"/>
  <c r="BE109" i="2" s="1"/>
  <c r="BI105" i="2"/>
  <c r="BH105" i="2"/>
  <c r="BG105" i="2"/>
  <c r="BF105" i="2"/>
  <c r="T105" i="2"/>
  <c r="R105" i="2"/>
  <c r="P105" i="2"/>
  <c r="BK105" i="2"/>
  <c r="J105" i="2"/>
  <c r="BE105" i="2" s="1"/>
  <c r="BI99" i="2"/>
  <c r="BH99" i="2"/>
  <c r="BG99" i="2"/>
  <c r="BF99" i="2"/>
  <c r="T99" i="2"/>
  <c r="R99" i="2"/>
  <c r="P99" i="2"/>
  <c r="BK99" i="2"/>
  <c r="J99" i="2"/>
  <c r="BE99" i="2" s="1"/>
  <c r="BI95" i="2"/>
  <c r="BH95" i="2"/>
  <c r="BG95" i="2"/>
  <c r="BF95" i="2"/>
  <c r="T95" i="2"/>
  <c r="R95" i="2"/>
  <c r="P95" i="2"/>
  <c r="BK95" i="2"/>
  <c r="J95" i="2"/>
  <c r="BE95" i="2" s="1"/>
  <c r="BI91" i="2"/>
  <c r="F32" i="2" s="1"/>
  <c r="BD52" i="1" s="1"/>
  <c r="BD51" i="1" s="1"/>
  <c r="W30" i="1" s="1"/>
  <c r="BH91" i="2"/>
  <c r="F31" i="2" s="1"/>
  <c r="BC52" i="1" s="1"/>
  <c r="BC51" i="1" s="1"/>
  <c r="BG91" i="2"/>
  <c r="F30" i="2" s="1"/>
  <c r="BB52" i="1" s="1"/>
  <c r="BB51" i="1" s="1"/>
  <c r="BF91" i="2"/>
  <c r="J29" i="2" s="1"/>
  <c r="AW52" i="1" s="1"/>
  <c r="T91" i="2"/>
  <c r="T90" i="2" s="1"/>
  <c r="R91" i="2"/>
  <c r="R90" i="2" s="1"/>
  <c r="R89" i="2" s="1"/>
  <c r="R88" i="2" s="1"/>
  <c r="P91" i="2"/>
  <c r="P90" i="2" s="1"/>
  <c r="BK91" i="2"/>
  <c r="BK90" i="2" s="1"/>
  <c r="J91" i="2"/>
  <c r="BE91" i="2" s="1"/>
  <c r="J84" i="2"/>
  <c r="F84" i="2"/>
  <c r="J82" i="2"/>
  <c r="F82" i="2"/>
  <c r="E80" i="2"/>
  <c r="J47" i="2"/>
  <c r="F47" i="2"/>
  <c r="J45" i="2"/>
  <c r="F45" i="2"/>
  <c r="E43" i="2"/>
  <c r="J16" i="2"/>
  <c r="E16" i="2"/>
  <c r="F85" i="2" s="1"/>
  <c r="J15" i="2"/>
  <c r="J10" i="2"/>
  <c r="AS51" i="1"/>
  <c r="L47" i="1"/>
  <c r="AM46" i="1"/>
  <c r="L46" i="1"/>
  <c r="AM44" i="1"/>
  <c r="L44" i="1"/>
  <c r="L42" i="1"/>
  <c r="L41" i="1"/>
  <c r="W29" i="1" l="1"/>
  <c r="AY51" i="1"/>
  <c r="J90" i="2"/>
  <c r="J54" i="2" s="1"/>
  <c r="BK89" i="2"/>
  <c r="P89" i="2"/>
  <c r="P88" i="2" s="1"/>
  <c r="AU52" i="1" s="1"/>
  <c r="AU51" i="1" s="1"/>
  <c r="W28" i="1"/>
  <c r="AX51" i="1"/>
  <c r="P311" i="2"/>
  <c r="BK83" i="3"/>
  <c r="J84" i="3"/>
  <c r="J58" i="3" s="1"/>
  <c r="J28" i="2"/>
  <c r="AV52" i="1" s="1"/>
  <c r="AT52" i="1" s="1"/>
  <c r="F28" i="2"/>
  <c r="AZ52" i="1" s="1"/>
  <c r="T89" i="2"/>
  <c r="T88" i="2" s="1"/>
  <c r="T311" i="2"/>
  <c r="R83" i="3"/>
  <c r="R82" i="3" s="1"/>
  <c r="BK311" i="2"/>
  <c r="J311" i="2" s="1"/>
  <c r="J62" i="2" s="1"/>
  <c r="J312" i="2"/>
  <c r="J63" i="2" s="1"/>
  <c r="J30" i="3"/>
  <c r="AV53" i="1" s="1"/>
  <c r="F30" i="3"/>
  <c r="AZ53" i="1" s="1"/>
  <c r="J49" i="3"/>
  <c r="E72" i="3"/>
  <c r="J31" i="3"/>
  <c r="AW53" i="1" s="1"/>
  <c r="F48" i="2"/>
  <c r="F29" i="2"/>
  <c r="BA52" i="1" s="1"/>
  <c r="BA51" i="1" s="1"/>
  <c r="F79" i="3"/>
  <c r="AW51" i="1" l="1"/>
  <c r="AK27" i="1" s="1"/>
  <c r="W27" i="1"/>
  <c r="AZ51" i="1"/>
  <c r="J89" i="2"/>
  <c r="J53" i="2" s="1"/>
  <c r="BK88" i="2"/>
  <c r="J88" i="2" s="1"/>
  <c r="AT53" i="1"/>
  <c r="J83" i="3"/>
  <c r="J57" i="3" s="1"/>
  <c r="BK82" i="3"/>
  <c r="J82" i="3" s="1"/>
  <c r="J56" i="3" l="1"/>
  <c r="J27" i="3"/>
  <c r="J25" i="2"/>
  <c r="J52" i="2"/>
  <c r="AV51" i="1"/>
  <c r="W26" i="1"/>
  <c r="AG53" i="1" l="1"/>
  <c r="AN53" i="1" s="1"/>
  <c r="J36" i="3"/>
  <c r="AK26" i="1"/>
  <c r="AT51" i="1"/>
  <c r="J34" i="2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<sst xmlns="http://schemas.openxmlformats.org/spreadsheetml/2006/main" count="4988" uniqueCount="796">
  <si>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</si>
  <si>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</si>
  <si>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</si>
  <si>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</si>
  <si>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</si>
  <si>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</si>
  <si>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</si>
  <si>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{4a0fd5e7-0933-4394-b23e-08bc12e5f9f7}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</si>
  <si>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</si>
  <si>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</si>
  <si>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</si>
  <si>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</si>
  <si>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</si>
  <si>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</si>
  <si>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</si>
  <si>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</si>
  <si>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16095Z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</si>
  <si>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</si>
  <si>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</si>
  <si>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stropu ve 2. nadzemním podlaží</t>
  </si>
  <si>
    <t>0,1</t>
  </si>
  <si>
    <t>KSO:</t>
  </si>
  <si>
    <t>801 47 12</t>
  </si>
  <si>
    <t>CC-CZ:</t>
  </si>
  <si>
    <t>12731</t>
  </si>
  <si>
    <t>1</t>
  </si>
  <si>
    <t>Místo:</t>
  </si>
  <si>
    <t>Bělá pod Bezdězem, zámek severní křídlo</t>
  </si>
  <si>
    <t>Datum:</t>
  </si>
  <si>
    <t>27.2.2017</t>
  </si>
  <si>
    <t>10</t>
  </si>
  <si>
    <t>CZ-CPV:</t>
  </si>
  <si>
    <t>45000000-7</t>
  </si>
  <si>
    <t>CZ-CPA:</t>
  </si>
  <si>
    <t>43.99.90</t>
  </si>
  <si>
    <t>100</t>
  </si>
  <si>
    <t>Zadavatel:</t>
  </si>
  <si>
    <t>IČ:</t>
  </si>
  <si>
    <t/>
  </si>
  <si>
    <t>Město Bělá pod Bezdězem</t>
  </si>
  <si>
    <t>DIČ:</t>
  </si>
  <si>
    <t>Uchazeč:</t>
  </si>
  <si>
    <t>Vyplň údaj</t>
  </si>
  <si>
    <t>Projektant:</t>
  </si>
  <si>
    <t>Projektový atelier pro arch.a poz.stavby s.r.o.</t>
  </si>
  <si>
    <t>True</t>
  </si>
  <si>
    <t>Poznámka:</t>
  </si>
  <si>
    <t>Úprava kotevní oblasti statického zajištění, aktualizace na CÚ 2017/1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</si>
  <si>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</si>
  <si>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</si>
  <si>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</si>
  <si>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</si>
  <si>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</si>
  <si>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</si>
  <si>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</si>
  <si>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</si>
  <si>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</si>
  <si>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</si>
  <si>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</si>
  <si>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</si>
  <si>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</si>
  <si>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</si>
  <si>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</si>
  <si>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</si>
  <si>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</si>
  <si>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</si>
  <si>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</si>
  <si>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</si>
  <si>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</si>
  <si>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</si>
  <si>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</si>
  <si>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</si>
  <si>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</si>
  <si>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</si>
  <si>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</si>
  <si>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</si>
  <si>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</si>
  <si>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</si>
  <si>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</si>
  <si>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</si>
  <si>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</si>
  <si>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</si>
  <si>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</si>
  <si>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</si>
  <si>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</si>
  <si>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</si>
  <si>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</si>
  <si>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</si>
  <si>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VRN</t>
  </si>
  <si>
    <t>Vedlejší rozpočtové náklady</t>
  </si>
  <si>
    <t>{22b2d181-b622-4ea5-abed-3f28b93df969}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</si>
  <si>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</si>
  <si>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</si>
  <si>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</si>
  <si>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</si>
  <si>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</si>
  <si>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</si>
  <si>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</si>
  <si>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</si>
  <si>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</si>
  <si>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</si>
  <si>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</si>
  <si>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</si>
  <si>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</si>
  <si>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</si>
  <si>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</si>
  <si>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</si>
  <si>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</si>
  <si>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</si>
  <si>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</si>
  <si>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</si>
  <si>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</si>
  <si>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</si>
  <si>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</si>
  <si>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</si>
  <si>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</si>
  <si>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</si>
  <si>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</si>
  <si>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</si>
  <si>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783 - Dokončovací práce - nátěry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</si>
  <si>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</si>
  <si>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</si>
  <si>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</si>
  <si>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</si>
  <si>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</si>
  <si>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</si>
  <si>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</si>
  <si>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</si>
  <si>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</si>
  <si>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</si>
  <si>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</si>
  <si>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</si>
  <si>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</si>
  <si>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</si>
  <si>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</si>
  <si>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</si>
  <si>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</si>
  <si>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</si>
  <si>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</si>
  <si>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</si>
  <si>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167101101</t>
  </si>
  <si>
    <t>Nakládání, skládání a překládání neulehlého výkopku nebo sypaniny nakládání, množství do 100 m3, z hornin tř. 1 až 4</t>
  </si>
  <si>
    <t>m3</t>
  </si>
  <si>
    <t>CS ÚRS 2017 01</t>
  </si>
  <si>
    <t>4</t>
  </si>
  <si>
    <t>5995631</t>
  </si>
  <si>
    <t>VV</t>
  </si>
  <si>
    <t>vývrtek z vrtů</t>
  </si>
  <si>
    <t>3,14*0,06*0,06*(6,00+10,00)</t>
  </si>
  <si>
    <t>Součet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</si>
  <si>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</si>
  <si>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</si>
  <si>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324176266</t>
  </si>
  <si>
    <t>3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</si>
  <si>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</si>
  <si>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</si>
  <si>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757772651</t>
  </si>
  <si>
    <t>0,181*10</t>
  </si>
  <si>
    <t>171201201</t>
  </si>
  <si>
    <t>Uložení sypaniny na skládky</t>
  </si>
  <si>
    <t>-808374543</t>
  </si>
  <si>
    <t>5</t>
  </si>
  <si>
    <t>171201211</t>
  </si>
  <si>
    <t>Uložení sypaniny poplatek za uložení sypaniny na skládce (skládkovné)</t>
  </si>
  <si>
    <t>t</t>
  </si>
  <si>
    <t>1766498865</t>
  </si>
  <si>
    <t>0,181*2</t>
  </si>
  <si>
    <t>Zakládání</t>
  </si>
  <si>
    <t>6</t>
  </si>
  <si>
    <t>224311114</t>
  </si>
  <si>
    <t>Maloprofilové vrty průběžným sacím vrtáním průměru přes 93 do 156 mm do úklonu 45 st. v hl 0 až 25 m v hornině tř. III a IV</t>
  </si>
  <si>
    <t>m</t>
  </si>
  <si>
    <t>917937122</t>
  </si>
  <si>
    <t>geologické vrty</t>
  </si>
  <si>
    <t>6,00+10,00</t>
  </si>
  <si>
    <t>Svislé a kompletní konstrukce</t>
  </si>
  <si>
    <t>7</t>
  </si>
  <si>
    <t>317944323</t>
  </si>
  <si>
    <t>Válcované nosníky dodatečně osazované do připravených otvorů bez zazdění hlav č. 14 až 22</t>
  </si>
  <si>
    <t>-1030101613</t>
  </si>
  <si>
    <t>4,05*30*17,90/1000</t>
  </si>
  <si>
    <t>8</t>
  </si>
  <si>
    <t>341941001</t>
  </si>
  <si>
    <t>Nosné nebo spojovací svary ocelových doplňkových konstrukcí kromě betonářské oceli, tloušťky svaru do 10 mm</t>
  </si>
  <si>
    <t>537380022</t>
  </si>
  <si>
    <t>pro prvky kce v oblasti úchytu táhel</t>
  </si>
  <si>
    <t>5á50</t>
  </si>
  <si>
    <t>0,05*4*8</t>
  </si>
  <si>
    <t>10á90</t>
  </si>
  <si>
    <t>0,09*2*8</t>
  </si>
  <si>
    <t>6á18</t>
  </si>
  <si>
    <t>0,18*5*8</t>
  </si>
  <si>
    <t>Vodorovné konstrukce</t>
  </si>
  <si>
    <t>9</t>
  </si>
  <si>
    <t>411239211</t>
  </si>
  <si>
    <t>Zazdívka otvorů v klenbách cihlami pálenými včetně bednění a odbednění plochy přes 1 m2 do 4 m2, tl. do 150 mm</t>
  </si>
  <si>
    <t>m2</t>
  </si>
  <si>
    <t>18026475</t>
  </si>
  <si>
    <t>TZ- zborcená část</t>
  </si>
  <si>
    <t>3,00</t>
  </si>
  <si>
    <t>411239209R</t>
  </si>
  <si>
    <t>Dozdívka kleneb CP na  rozpínavou maltu</t>
  </si>
  <si>
    <t>Kč</t>
  </si>
  <si>
    <t>-810306169</t>
  </si>
  <si>
    <t>TZ- klenby z horní strany</t>
  </si>
  <si>
    <t>11</t>
  </si>
  <si>
    <t>411239219R</t>
  </si>
  <si>
    <t>Oprava prasklin v klenbách rozpínavou maltou</t>
  </si>
  <si>
    <t>-598439035</t>
  </si>
  <si>
    <t>TZ- klenby ze spodní strany</t>
  </si>
  <si>
    <t>12</t>
  </si>
  <si>
    <t>411239299R</t>
  </si>
  <si>
    <t>Oprava onítek po záchranných pracích s novým nátěrem</t>
  </si>
  <si>
    <t>-759157255</t>
  </si>
  <si>
    <t>TZ</t>
  </si>
  <si>
    <t>13</t>
  </si>
  <si>
    <t>411321616</t>
  </si>
  <si>
    <t>Stropy z betonu železového (bez výztuže) stropů deskových, plochých střech, desek balkonových, desek hřibových stropů včetně hlavic hřibových sloupů tř. C 30/37</t>
  </si>
  <si>
    <t>-682616678</t>
  </si>
  <si>
    <t>plocha podlahy nad arkádami</t>
  </si>
  <si>
    <t>1,88*1,27</t>
  </si>
  <si>
    <t>2,02*1,49</t>
  </si>
  <si>
    <t>1,87*2,08</t>
  </si>
  <si>
    <t>4,43*1,31</t>
  </si>
  <si>
    <t>0,90*2,09</t>
  </si>
  <si>
    <t>1,90*2,09</t>
  </si>
  <si>
    <t>3,70*3,50</t>
  </si>
  <si>
    <t>3,88*3,52</t>
  </si>
  <si>
    <t>4,40*3,55</t>
  </si>
  <si>
    <t>3,56*3,54</t>
  </si>
  <si>
    <t>4,49*3,60</t>
  </si>
  <si>
    <t>4,47*3,66</t>
  </si>
  <si>
    <t>5,79*3,64</t>
  </si>
  <si>
    <t>4,32*3,66</t>
  </si>
  <si>
    <t>145,184*0,10</t>
  </si>
  <si>
    <t>14</t>
  </si>
  <si>
    <t>411354203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</si>
  <si>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40 mm, tl. plechu 0,75 mm</t>
  </si>
  <si>
    <t>-1950142472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</si>
  <si>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</si>
  <si>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</si>
  <si>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752551701</t>
  </si>
  <si>
    <t>145,184*1,10*1,15*0,0079*1,15</t>
  </si>
  <si>
    <t>16</t>
  </si>
  <si>
    <t>413232221</t>
  </si>
  <si>
    <t>Zazdívka zhlaví stropních trámů nebo válcovaných nosníků pálenými cihlami válcovaných nosníků, výšky přes 150 do 300 mm</t>
  </si>
  <si>
    <t>kus</t>
  </si>
  <si>
    <t>1867426686</t>
  </si>
  <si>
    <t>30*2</t>
  </si>
  <si>
    <t>Úpravy povrchů, podlahy a osazování výplní</t>
  </si>
  <si>
    <t>17</t>
  </si>
  <si>
    <t>622325409</t>
  </si>
  <si>
    <t>Oprava vápenné nebo vápenocementové omítky vnějších ploch stupně členitosti 3 štukové, v rozsahu opravované plochy přes 80 do 100%</t>
  </si>
  <si>
    <t>1283058937</t>
  </si>
  <si>
    <t>sanace prasklin dle technologického postupu v PD</t>
  </si>
  <si>
    <t>18,00</t>
  </si>
  <si>
    <t>18</t>
  </si>
  <si>
    <t>635221411</t>
  </si>
  <si>
    <t>Doplnění násypů pod podlahy, mazaniny a dlažby škvárou (s dodáním hmot), s udusáním a urovnáním povrchu násypu plochy jednotlivě do 2 m2</t>
  </si>
  <si>
    <t>1489985243</t>
  </si>
  <si>
    <t>doplnění 20%</t>
  </si>
  <si>
    <t>7,51*1,00*0,30*8</t>
  </si>
  <si>
    <t>Ostatní konstrukce a práce, bourání</t>
  </si>
  <si>
    <t>19</t>
  </si>
  <si>
    <t>941111121</t>
  </si>
  <si>
    <t>Montáž lešení řadového trubkového lehkého pracovního s podlahami s provozním zatížením tř. 3 do 200 kg/m2 šířky tř. W09 přes 0,9 do 1,2 m, výšky do 10 m</t>
  </si>
  <si>
    <t>-278420157</t>
  </si>
  <si>
    <t>43,70*9,00*2</t>
  </si>
  <si>
    <t>20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</si>
  <si>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</si>
  <si>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</si>
  <si>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602198509</t>
  </si>
  <si>
    <t>786,600*30</t>
  </si>
  <si>
    <t>941111821</t>
  </si>
  <si>
    <t>Demontáž lešení řadového trubkového lehkého pracovního s podlahami s provozním zatížením tř. 3 do 200 kg/m2 šířky tř. W09 přes 0,9 do 1,2 m, výšky do 10 m</t>
  </si>
  <si>
    <t>-1084687481</t>
  </si>
  <si>
    <t>22</t>
  </si>
  <si>
    <t>949101111</t>
  </si>
  <si>
    <t>Lešení pomocné pracovní pro objekty pozemních staveb pro zatížení do 150 kg/m2, o výšce lešeňové podlahy do 1,9 m</t>
  </si>
  <si>
    <t>949305040</t>
  </si>
  <si>
    <t>42,60*3,09</t>
  </si>
  <si>
    <t>23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</si>
  <si>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</si>
  <si>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</si>
  <si>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-564481404</t>
  </si>
  <si>
    <t>43,70*13,20</t>
  </si>
  <si>
    <t>24</t>
  </si>
  <si>
    <t>962031132</t>
  </si>
  <si>
    <t>Bourání příček z cihel, tvárnic nebo příčkovek z cihel pálených, plných nebo dutých na maltu vápennou nebo vápenocementovou, tl. do 100 mm</t>
  </si>
  <si>
    <t>58744474</t>
  </si>
  <si>
    <t>(2,09*2+4,40+3,54+3,61)*2,93</t>
  </si>
  <si>
    <t>25</t>
  </si>
  <si>
    <t>962031133</t>
  </si>
  <si>
    <t>Bourání příček z cihel, tvárnic nebo příčkovek z cihel pálených, plných nebo dutých na maltu vápennou nebo vápenocementovou, tl. do 150 mm</t>
  </si>
  <si>
    <t>-387732805</t>
  </si>
  <si>
    <t>(2,50+3,20+3,52+3,64+1,10+2,05+2,20+1,00+3,66)*2,93</t>
  </si>
  <si>
    <t>26</t>
  </si>
  <si>
    <t>965082941</t>
  </si>
  <si>
    <t>Odstranění násypu pod podlahami nebo ochranného násypu na střechách tl. přes 200 mm jakékoliv plochy</t>
  </si>
  <si>
    <t>922403166</t>
  </si>
  <si>
    <t>mimo nad arkádami</t>
  </si>
  <si>
    <t>7,51*1,00*0,36*8</t>
  </si>
  <si>
    <t>nad arkádami</t>
  </si>
  <si>
    <t>1,88*1,27*0,36</t>
  </si>
  <si>
    <t>2,02*1,49*0,36</t>
  </si>
  <si>
    <t>1,87*2,08*0,36</t>
  </si>
  <si>
    <t>4,43*1,31*0,36</t>
  </si>
  <si>
    <t>0,90*2,09*0,36</t>
  </si>
  <si>
    <t>1,90*2,09*0,36</t>
  </si>
  <si>
    <t>3,70*3,50*0,36</t>
  </si>
  <si>
    <t>3,88*3,52*0,36</t>
  </si>
  <si>
    <t>4,40*3,55*0,36</t>
  </si>
  <si>
    <t>3,56*3,54*0,36</t>
  </si>
  <si>
    <t>4,49*3,60*0,36</t>
  </si>
  <si>
    <t>4,47*3,66*0,36</t>
  </si>
  <si>
    <t>5,79*3,64*0,36</t>
  </si>
  <si>
    <t>4,32*3,66*0,36</t>
  </si>
  <si>
    <t>27</t>
  </si>
  <si>
    <t>968072455</t>
  </si>
  <si>
    <t>Vybourání kovových rámů oken s křídly, dveřních zárubní, vrat, stěn, ostění nebo obkladů dveřních zárubní, plochy do 2 m2</t>
  </si>
  <si>
    <t>-1475912214</t>
  </si>
  <si>
    <t>0,80*1,95</t>
  </si>
  <si>
    <t>0,92*1,95</t>
  </si>
  <si>
    <t>0,67*1,96</t>
  </si>
  <si>
    <t>0,82*1,96</t>
  </si>
  <si>
    <t>0,80*1,98</t>
  </si>
  <si>
    <t>0,90*1,96</t>
  </si>
  <si>
    <t>0,68*1,96</t>
  </si>
  <si>
    <t>0,80*1,96</t>
  </si>
  <si>
    <t>28</t>
  </si>
  <si>
    <t>968072456</t>
  </si>
  <si>
    <t>Vybourání kovových rámů oken s křídly, dveřních zárubní, vrat, stěn, ostění nebo obkladů dveřních zárubní, plochy přes 2 m2</t>
  </si>
  <si>
    <t>830590081</t>
  </si>
  <si>
    <t>1,05*1,97</t>
  </si>
  <si>
    <t>29</t>
  </si>
  <si>
    <t>973031325</t>
  </si>
  <si>
    <t>Vysekání výklenků nebo kapes ve zdivu z cihel na maltu vápennou nebo vápenocementovou kapes, plochy do 0,10 m2, hl. do 300 mm</t>
  </si>
  <si>
    <t>862334690</t>
  </si>
  <si>
    <t>30</t>
  </si>
  <si>
    <t>977151111</t>
  </si>
  <si>
    <t>Jádrové vrty diamantovými korunkami do stavebních materiálů (železobetonu, betonu, cihel, obkladů, dlažeb, kamene) průměru do 35 mm</t>
  </si>
  <si>
    <t>1803238203</t>
  </si>
  <si>
    <t>pro kotvy R16</t>
  </si>
  <si>
    <t>1,20*5*8</t>
  </si>
  <si>
    <t>31</t>
  </si>
  <si>
    <t>985622111</t>
  </si>
  <si>
    <t>Spínání objektů táhly drážka pro táhlo včetně vysekání, vyčištění a vyplnění v podlaze</t>
  </si>
  <si>
    <t>1601757920</t>
  </si>
  <si>
    <t>7,51*8</t>
  </si>
  <si>
    <t>32</t>
  </si>
  <si>
    <t>985622211</t>
  </si>
  <si>
    <t>Spínání objektů táhly vložení a dodání táhla z betonářské oceli spojované svařováním, průměru do 20 mm</t>
  </si>
  <si>
    <t>-226153045</t>
  </si>
  <si>
    <t>táhla</t>
  </si>
  <si>
    <t>13,70*8</t>
  </si>
  <si>
    <t>pomocně pro kotvy R16</t>
  </si>
  <si>
    <t>1,25*5*8</t>
  </si>
  <si>
    <t>33</t>
  </si>
  <si>
    <t>985622511R</t>
  </si>
  <si>
    <t>Spínání objektů - předepnutí táhla na 10kN</t>
  </si>
  <si>
    <t>1253711047</t>
  </si>
  <si>
    <t>34</t>
  </si>
  <si>
    <t>985791119R</t>
  </si>
  <si>
    <t>Injektáž kotvy tekutou vápennou maltou</t>
  </si>
  <si>
    <t>-486892914</t>
  </si>
  <si>
    <t>35</t>
  </si>
  <si>
    <t>985623489R</t>
  </si>
  <si>
    <t>Dopnění stávající podchytné výdřevy</t>
  </si>
  <si>
    <t>469563124</t>
  </si>
  <si>
    <t>36</t>
  </si>
  <si>
    <t>985623499R</t>
  </si>
  <si>
    <t>Odstranění stávající podpěrné výdřevy</t>
  </si>
  <si>
    <t>2014890442</t>
  </si>
  <si>
    <t>997</t>
  </si>
  <si>
    <t>Přesun sutě</t>
  </si>
  <si>
    <t>37</t>
  </si>
  <si>
    <t>997013213</t>
  </si>
  <si>
    <t>Vnitrostaveništní doprava suti a vybouraných hmot vodorovně do 50 m svisle ručně (nošením po schodech) pro budovy a haly výšky přes 9 do 12 m</t>
  </si>
  <si>
    <t>-1982646889</t>
  </si>
  <si>
    <t>38</t>
  </si>
  <si>
    <t>997013501</t>
  </si>
  <si>
    <t>Odvoz suti a vybouraných hmot na skládku nebo meziskládku se složením, na vzdálenost do 1 km</t>
  </si>
  <si>
    <t>-542881690</t>
  </si>
  <si>
    <t>39</t>
  </si>
  <si>
    <t>997013509</t>
  </si>
  <si>
    <t>Odvoz suti a vybouraných hmot na skládku nebo meziskládku se složením, na vzdálenost Příplatek k ceně za každý další i započatý 1 km přes 1 km</t>
  </si>
  <si>
    <t>-1836320640</t>
  </si>
  <si>
    <t>137,652*19 'Přepočtené koeficientem množství</t>
  </si>
  <si>
    <t>40</t>
  </si>
  <si>
    <t>997013831</t>
  </si>
  <si>
    <t>Poplatek za uložení stavebního odpadu na skládce (skládkovné) směsného</t>
  </si>
  <si>
    <t>-1498159610</t>
  </si>
  <si>
    <t>998</t>
  </si>
  <si>
    <t>Přesun hmot</t>
  </si>
  <si>
    <t>41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</si>
  <si>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</si>
  <si>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</si>
  <si>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-1175312976</t>
  </si>
  <si>
    <t>PSV</t>
  </si>
  <si>
    <t>Práce a dodávky PSV</t>
  </si>
  <si>
    <t>762</t>
  </si>
  <si>
    <t>Konstrukce tesařské</t>
  </si>
  <si>
    <t>42</t>
  </si>
  <si>
    <t>762511817</t>
  </si>
  <si>
    <t>Demontáž podlahové konstrukce podkladové z dřevoštěpkových desek jednovrstvých lepených na sraz, tloušťka desky přes 15 mm</t>
  </si>
  <si>
    <t>1804033255</t>
  </si>
  <si>
    <t>pomocně pro dřevotřísku a prkna</t>
  </si>
  <si>
    <t>43</t>
  </si>
  <si>
    <t>762521924</t>
  </si>
  <si>
    <t>Podlahy tesařské vyřezání části podlahy, bez vyřezání polštářů, z prken tl. do 32 mm, otvoru plochy jednotlivě přes 4,00 m2</t>
  </si>
  <si>
    <t>-1270391459</t>
  </si>
  <si>
    <t>7,51*2,00*8</t>
  </si>
  <si>
    <t>44</t>
  </si>
  <si>
    <t>762522911</t>
  </si>
  <si>
    <t>Podlahy tesařské vyřezání polštářů tl. do 100 mm</t>
  </si>
  <si>
    <t>1476650588</t>
  </si>
  <si>
    <t>(7,51+1)*1,00*8</t>
  </si>
  <si>
    <t>45</t>
  </si>
  <si>
    <t>762523915</t>
  </si>
  <si>
    <t>Podlahy tesařské doplnění podlah bez polštářů, s urovnáním násypu prkny tl. do 32 mm (materiál v ceně) nehoblovanými nebo podkladními na sraz plochy jednotlivě přes 4,00 do 8,00 m2</t>
  </si>
  <si>
    <t>-710395793</t>
  </si>
  <si>
    <t>7,51*1,00*8</t>
  </si>
  <si>
    <t>46</t>
  </si>
  <si>
    <t>762524911</t>
  </si>
  <si>
    <t>Podlahy tesařské položení polštářů tl. do 100 mm s nastavením a příložkami</t>
  </si>
  <si>
    <t>135516334</t>
  </si>
  <si>
    <t>47</t>
  </si>
  <si>
    <t>762525911</t>
  </si>
  <si>
    <t>Podlahy tesařské výměna podlahových lišt</t>
  </si>
  <si>
    <t>423538581</t>
  </si>
  <si>
    <t>1,00*4*8</t>
  </si>
  <si>
    <t>48</t>
  </si>
  <si>
    <t>998762203</t>
  </si>
  <si>
    <t>Přesun hmot pro konstrukce tesařské stanovený procentní sazbou z ceny vodorovná dopravní vzdálenost do 50 m v objektech výšky přes 12 do 24 m</t>
  </si>
  <si>
    <t>%</t>
  </si>
  <si>
    <t>1636546601</t>
  </si>
  <si>
    <t>763</t>
  </si>
  <si>
    <t>Konstrukce suché výstavby</t>
  </si>
  <si>
    <t>49</t>
  </si>
  <si>
    <t>763251241</t>
  </si>
  <si>
    <t>Podlaha ze sádrovláknitých desek na pero a drážku podlaha tl. 55 mm podlahové desky tl. 2 x 12,5 mm s minerální vatou tl. 10 mm a podsypem 20 mm</t>
  </si>
  <si>
    <t>-2091707183</t>
  </si>
  <si>
    <t>pomocně pro s podsypem 30 mm</t>
  </si>
  <si>
    <t>50</t>
  </si>
  <si>
    <t>998763102</t>
  </si>
  <si>
    <t>Přesun hmot pro dřevostavby stanovený z hmotnosti přesunovaného materiálu vodorovná dopravní vzdálenost do 50 m v objektech výšky přes 12 do 24 m</t>
  </si>
  <si>
    <t>548049367</t>
  </si>
  <si>
    <t>766</t>
  </si>
  <si>
    <t>Konstrukce truhlářské</t>
  </si>
  <si>
    <t>51</t>
  </si>
  <si>
    <t>766691914</t>
  </si>
  <si>
    <t>Ostatní práce vyvěšení nebo zavěšení křídel s případným uložením a opětovným zavěšením po provedení stavebních změn dřevěných dveřních, plochy do 2 m2</t>
  </si>
  <si>
    <t>-523745664</t>
  </si>
  <si>
    <t>52</t>
  </si>
  <si>
    <t>766691915</t>
  </si>
  <si>
    <t>Ostatní práce vyvěšení nebo zavěšení křídel s případným uložením a opětovným zavěšením po provedení stavebních změn dřevěných dveřních, plochy přes 2 m2</t>
  </si>
  <si>
    <t>2145504644</t>
  </si>
  <si>
    <t>53</t>
  </si>
  <si>
    <t>998766203</t>
  </si>
  <si>
    <t>Přesun hmot pro konstrukce truhlářské stanovený procentní sazbou z ceny vodorovná dopravní vzdálenost do 50 m v objektech výšky přes 12 do 24 m</t>
  </si>
  <si>
    <t>-124680840</t>
  </si>
  <si>
    <t>767</t>
  </si>
  <si>
    <t>Konstrukce zámečnické</t>
  </si>
  <si>
    <t>54</t>
  </si>
  <si>
    <t>767995115</t>
  </si>
  <si>
    <t>Montáž ostatních atypických zámečnických konstrukcí hmotnosti přes 50 do 100 kg</t>
  </si>
  <si>
    <t>kg</t>
  </si>
  <si>
    <t>-554720934</t>
  </si>
  <si>
    <t>kce v oblasti úchytu táhel</t>
  </si>
  <si>
    <t>upn</t>
  </si>
  <si>
    <t>0,644/1,15*1000</t>
  </si>
  <si>
    <t>ocel pásová</t>
  </si>
  <si>
    <t>0,292/1,15*1000</t>
  </si>
  <si>
    <t>plech</t>
  </si>
  <si>
    <t>0,033/1,15*1000</t>
  </si>
  <si>
    <t>55</t>
  </si>
  <si>
    <t>M</t>
  </si>
  <si>
    <t>130108160</t>
  </si>
  <si>
    <t>Ocel profilová v jakosti 11 375 ocel profilová U UPN h=100 mm</t>
  </si>
  <si>
    <t>-1168520159</t>
  </si>
  <si>
    <t>P</t>
  </si>
  <si>
    <t>Poznámka k položce:
Hmotnost: 10,60 kg/m</t>
  </si>
  <si>
    <t>prvek kce v oblasti úchytu táhel</t>
  </si>
  <si>
    <t>3,30*2*10,60/1000*8</t>
  </si>
  <si>
    <t>0,560*1,15</t>
  </si>
  <si>
    <t>56</t>
  </si>
  <si>
    <t>130103280</t>
  </si>
  <si>
    <t>Ocel profilová v jakosti 11 375 ocel profilová plochá konstrukční ocel válcovaná za tepla 200 x 10 mm</t>
  </si>
  <si>
    <t>-1536644092</t>
  </si>
  <si>
    <t>Poznámka k položce:
Hmotnost: 15,90 kg/m</t>
  </si>
  <si>
    <t>2,00*15,90/1000*8</t>
  </si>
  <si>
    <t>0,254*1,15</t>
  </si>
  <si>
    <t>57</t>
  </si>
  <si>
    <t>136112280</t>
  </si>
  <si>
    <t>Plechy tlusté hladké - tabule jakost oceli S 235JR  (11 375.1) 10  x 1000 x 2000 mm</t>
  </si>
  <si>
    <t>460416747</t>
  </si>
  <si>
    <t>Poznámka k položce:
Hmotnost 160 kg/kus</t>
  </si>
  <si>
    <t>plech ozn..1</t>
  </si>
  <si>
    <t>0,10*0,09*5*160/2/1000*8</t>
  </si>
  <si>
    <t>0,029*1,15</t>
  </si>
  <si>
    <t>58</t>
  </si>
  <si>
    <t>998767203</t>
  </si>
  <si>
    <t>Přesun hmot pro zámečnické konstrukce stanovený procentní sazbou z ceny vodorovná dopravní vzdálenost do 50 m v objektech výšky přes 12 do 24 m</t>
  </si>
  <si>
    <t>196209658</t>
  </si>
  <si>
    <t>775</t>
  </si>
  <si>
    <t>Podlahy skládané</t>
  </si>
  <si>
    <t>59</t>
  </si>
  <si>
    <t>775510954</t>
  </si>
  <si>
    <t>Doplnění podlah vlysových bez broušení a olištování tl. do 22 mm, plochy přes 2 do 4 m2</t>
  </si>
  <si>
    <t>664336094</t>
  </si>
  <si>
    <t>60</t>
  </si>
  <si>
    <t>611921420</t>
  </si>
  <si>
    <t>Podlahoviny dřevěné vlysy parketové tloušťka 21 mm dřevina buk šířka mm   délka mm     jakost 50          250          I (výběr)</t>
  </si>
  <si>
    <t>-23837128</t>
  </si>
  <si>
    <t>60,080*0,20</t>
  </si>
  <si>
    <t>61</t>
  </si>
  <si>
    <t>775511800</t>
  </si>
  <si>
    <t>Demontáž podlah vlysových s lištami lepených</t>
  </si>
  <si>
    <t>1895968362</t>
  </si>
  <si>
    <t>62</t>
  </si>
  <si>
    <t>775591929</t>
  </si>
  <si>
    <t>Ostatní práce při opravách dřevěných podlah lakování celkové základní lak, mezibroušení, vrchní lak, mezibroušení, vrchní lak</t>
  </si>
  <si>
    <t>1118600258</t>
  </si>
  <si>
    <t>63</t>
  </si>
  <si>
    <t>998775203</t>
  </si>
  <si>
    <t>Přesun hmot pro podlahy skládané stanovený procentní sazbou z ceny vodorovná dopravní vzdálenost do 50 m v objektech výšky přes 12 do 24 m</t>
  </si>
  <si>
    <t>2146657307</t>
  </si>
  <si>
    <t>776</t>
  </si>
  <si>
    <t>Podlahy povlakové</t>
  </si>
  <si>
    <t>64</t>
  </si>
  <si>
    <t>776201811</t>
  </si>
  <si>
    <t>Demontáž povlakových podlahovin lepených ručně bez podložky</t>
  </si>
  <si>
    <t>-389968820</t>
  </si>
  <si>
    <t>783</t>
  </si>
  <si>
    <t>Dokončovací práce - nátěry</t>
  </si>
  <si>
    <t>65</t>
  </si>
  <si>
    <t>783314201</t>
  </si>
  <si>
    <t>Základní antikorozní nátěr zámečnických konstrukcí jednonásobný syntetický standardní</t>
  </si>
  <si>
    <t>-1902322151</t>
  </si>
  <si>
    <t>atypických zámečnických kcí</t>
  </si>
  <si>
    <t>842,609</t>
  </si>
  <si>
    <t>táhel</t>
  </si>
  <si>
    <t>13,70*8*2,47</t>
  </si>
  <si>
    <t>kotev</t>
  </si>
  <si>
    <t>1,25*5*8*1,58</t>
  </si>
  <si>
    <t>1192,321/1000*32</t>
  </si>
  <si>
    <t>66</t>
  </si>
  <si>
    <t>783827147</t>
  </si>
  <si>
    <t>Krycí (ochranný ) nátěr omítek jednonásobný hladkých omítek hladkých, zrnitých tenkovrstvých nebo štukových stupně členitosti 3 vápenný</t>
  </si>
  <si>
    <t>629504727</t>
  </si>
  <si>
    <t>sjednocující nátěr</t>
  </si>
  <si>
    <t xml:space="preserve">po sanacei prasklin </t>
  </si>
  <si>
    <t>po zapravení kotvení táhel</t>
  </si>
  <si>
    <t>0,50*0,50*8*2</t>
  </si>
  <si>
    <t>HZS</t>
  </si>
  <si>
    <t>Hodinové zúčtovací sazby</t>
  </si>
  <si>
    <t>67</t>
  </si>
  <si>
    <t>HZS1291</t>
  </si>
  <si>
    <t>Hodinové zúčtovací sazby profesí HSV zemní a pomocné práce pomocný stavební dělník</t>
  </si>
  <si>
    <t>hod</t>
  </si>
  <si>
    <t>512</t>
  </si>
  <si>
    <t>-1303138971</t>
  </si>
  <si>
    <t>68</t>
  </si>
  <si>
    <t>HZS1301</t>
  </si>
  <si>
    <t>Hodinové zúčtovací sazby profesí HSV provádění konstrukcí zedník</t>
  </si>
  <si>
    <t>-1455794373</t>
  </si>
  <si>
    <t>69</t>
  </si>
  <si>
    <t>628311999R</t>
  </si>
  <si>
    <t>pomocný materiál pro přípomoci</t>
  </si>
  <si>
    <t>169391552</t>
  </si>
  <si>
    <t>Objekt: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</si>
  <si>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</si>
  <si>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</si>
  <si>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</si>
  <si>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</si>
  <si>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</si>
  <si>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</si>
  <si>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VRN3</t>
  </si>
  <si>
    <t>Zařízení staveniště</t>
  </si>
  <si>
    <t>030001000</t>
  </si>
  <si>
    <t>Základní rozdělení průvodních činností a nákladů zařízení staveniště</t>
  </si>
  <si>
    <t>1024</t>
  </si>
  <si>
    <t>-1878439935</t>
  </si>
  <si>
    <t>VRN4</t>
  </si>
  <si>
    <t>Inženýrská činnost</t>
  </si>
  <si>
    <t>045203000</t>
  </si>
  <si>
    <t>Inženýrská činnost kompletační a koordinační činnost kompletační činnost</t>
  </si>
  <si>
    <t>1920422338</t>
  </si>
  <si>
    <t>VRN6</t>
  </si>
  <si>
    <t>Územní vlivy</t>
  </si>
  <si>
    <t>060001000</t>
  </si>
  <si>
    <t>Základní rozdělení průvodních činností a nákladů územní vlivy</t>
  </si>
  <si>
    <t>-642868997</t>
  </si>
  <si>
    <t>VRN7</t>
  </si>
  <si>
    <t>Provozní vlivy</t>
  </si>
  <si>
    <t>070001000</t>
  </si>
  <si>
    <t>Základní rozdělení průvodních činností a nákladů provozní vlivy</t>
  </si>
  <si>
    <t>218278456</t>
  </si>
  <si>
    <t>VRN9</t>
  </si>
  <si>
    <t>Ostatní náklady</t>
  </si>
  <si>
    <t>090001000</t>
  </si>
  <si>
    <t>Základní rozdělení průvodních činností a nákladů ostatní náklady</t>
  </si>
  <si>
    <t>-1466144264</t>
  </si>
  <si>
    <t>SONDY, PRŮZKUMY VČ. RESTAURÁTORSKÉHO, TECHNICKÁ POMOC</t>
  </si>
  <si>
    <t>DOZORY, DOHLEDY, REVIZE, KOMISNÍ SCHVALOVÁNÍ</t>
  </si>
  <si>
    <t>PŘEDEPSANÉ KONTROLY PŮVODNÍCH PRVKŮ A KCÍ S PŘÍP.OPRAVOU</t>
  </si>
  <si>
    <t>VÝROBNÍ DOKUMENTACE A DOKUMENTACE SKUTEČNÉHO PROVEDENÍ</t>
  </si>
  <si>
    <t>ODSTRANĚNÍ DŮSLEDKŮ STAVEBNÍ ČINNOSTI VČ. PŘÍP.OZELENĚNÍ</t>
  </si>
  <si>
    <t>SPECIÁLNÍ ČINNOSTI</t>
  </si>
  <si>
    <t>SPECIÁLNÍ TECHNIKA</t>
  </si>
  <si>
    <t>PRÁCE A DODÁVKY NEZBYTNÉ / NADBYTEČNÉ K ŘÁDNÉMU PROVEDENÍ DÍLA S OHLEDEM NA ZHOTOVITELEM PŘEDPOKLÁDANÉ TECHNOLOGICKÉ POSTUPY</t>
  </si>
  <si>
    <t>091404000</t>
  </si>
  <si>
    <t>Ostatní náklady související s objektem práce na památkovém objektu</t>
  </si>
  <si>
    <t>-817253333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</si>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</sst>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7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24</v>
      </c>
      <c r="AO7" s="28"/>
      <c r="AP7" s="28"/>
      <c r="AQ7" s="30"/>
      <c r="BE7" s="346"/>
      <c r="BS7" s="23" t="s">
        <v>25</v>
      </c>
    </row>
    <row r="8" spans="1:74" ht="14.45" customHeight="1">
      <c r="B8" s="27"/>
      <c r="C8" s="28"/>
      <c r="D8" s="36" t="s">
        <v>26</v>
      </c>
      <c r="E8" s="28"/>
      <c r="F8" s="28"/>
      <c r="G8" s="28"/>
      <c r="H8" s="28"/>
      <c r="I8" s="28"/>
      <c r="J8" s="28"/>
      <c r="K8" s="34" t="s">
        <v>27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346"/>
      <c r="BS8" s="23" t="s">
        <v>30</v>
      </c>
    </row>
    <row r="9" spans="1:74" ht="29.25" customHeight="1">
      <c r="B9" s="27"/>
      <c r="C9" s="28"/>
      <c r="D9" s="33" t="s">
        <v>31</v>
      </c>
      <c r="E9" s="28"/>
      <c r="F9" s="28"/>
      <c r="G9" s="28"/>
      <c r="H9" s="28"/>
      <c r="I9" s="28"/>
      <c r="J9" s="28"/>
      <c r="K9" s="38" t="s">
        <v>32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33</v>
      </c>
      <c r="AL9" s="28"/>
      <c r="AM9" s="28"/>
      <c r="AN9" s="38" t="s">
        <v>34</v>
      </c>
      <c r="AO9" s="28"/>
      <c r="AP9" s="28"/>
      <c r="AQ9" s="30"/>
      <c r="BE9" s="346"/>
      <c r="BS9" s="23" t="s">
        <v>35</v>
      </c>
    </row>
    <row r="10" spans="1:74" ht="14.45" customHeight="1">
      <c r="B10" s="27"/>
      <c r="C10" s="28"/>
      <c r="D10" s="36" t="s">
        <v>36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37</v>
      </c>
      <c r="AL10" s="28"/>
      <c r="AM10" s="28"/>
      <c r="AN10" s="34" t="s">
        <v>38</v>
      </c>
      <c r="AO10" s="28"/>
      <c r="AP10" s="28"/>
      <c r="AQ10" s="30"/>
      <c r="BE10" s="346"/>
      <c r="BS10" s="23" t="s">
        <v>20</v>
      </c>
    </row>
    <row r="11" spans="1:74" ht="18.399999999999999" customHeight="1">
      <c r="B11" s="27"/>
      <c r="C11" s="28"/>
      <c r="D11" s="28"/>
      <c r="E11" s="34" t="s">
        <v>39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40</v>
      </c>
      <c r="AL11" s="28"/>
      <c r="AM11" s="28"/>
      <c r="AN11" s="34" t="s">
        <v>38</v>
      </c>
      <c r="AO11" s="28"/>
      <c r="AP11" s="28"/>
      <c r="AQ11" s="30"/>
      <c r="BE11" s="346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20</v>
      </c>
    </row>
    <row r="13" spans="1:74" ht="14.45" customHeight="1">
      <c r="B13" s="27"/>
      <c r="C13" s="28"/>
      <c r="D13" s="36" t="s">
        <v>41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37</v>
      </c>
      <c r="AL13" s="28"/>
      <c r="AM13" s="28"/>
      <c r="AN13" s="39" t="s">
        <v>42</v>
      </c>
      <c r="AO13" s="28"/>
      <c r="AP13" s="28"/>
      <c r="AQ13" s="30"/>
      <c r="BE13" s="346"/>
      <c r="BS13" s="23" t="s">
        <v>20</v>
      </c>
    </row>
    <row r="14" spans="1:74">
      <c r="B14" s="27"/>
      <c r="C14" s="28"/>
      <c r="D14" s="28"/>
      <c r="E14" s="350" t="s">
        <v>42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40</v>
      </c>
      <c r="AL14" s="28"/>
      <c r="AM14" s="28"/>
      <c r="AN14" s="39" t="s">
        <v>42</v>
      </c>
      <c r="AO14" s="28"/>
      <c r="AP14" s="28"/>
      <c r="AQ14" s="30"/>
      <c r="BE14" s="346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43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37</v>
      </c>
      <c r="AL16" s="28"/>
      <c r="AM16" s="28"/>
      <c r="AN16" s="34" t="s">
        <v>38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40</v>
      </c>
      <c r="AL17" s="28"/>
      <c r="AM17" s="28"/>
      <c r="AN17" s="34" t="s">
        <v>38</v>
      </c>
      <c r="AO17" s="28"/>
      <c r="AP17" s="28"/>
      <c r="AQ17" s="30"/>
      <c r="BE17" s="346"/>
      <c r="BS17" s="23" t="s">
        <v>45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8</v>
      </c>
    </row>
    <row r="19" spans="2:71" ht="14.45" customHeight="1">
      <c r="B19" s="27"/>
      <c r="C19" s="28"/>
      <c r="D19" s="36" t="s">
        <v>46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8</v>
      </c>
    </row>
    <row r="20" spans="2:71" ht="22.5" customHeight="1">
      <c r="B20" s="27"/>
      <c r="C20" s="28"/>
      <c r="D20" s="28"/>
      <c r="E20" s="352" t="s">
        <v>47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346"/>
    </row>
    <row r="23" spans="2:71" s="1" customFormat="1" ht="25.9" customHeight="1">
      <c r="B23" s="41"/>
      <c r="C23" s="42"/>
      <c r="D23" s="43" t="s">
        <v>48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3">
        <f>ROUND(AG51,2)</f>
        <v>0</v>
      </c>
      <c r="AL23" s="354"/>
      <c r="AM23" s="354"/>
      <c r="AN23" s="354"/>
      <c r="AO23" s="354"/>
      <c r="AP23" s="42"/>
      <c r="AQ23" s="45"/>
      <c r="BE23" s="34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5" t="s">
        <v>49</v>
      </c>
      <c r="M25" s="355"/>
      <c r="N25" s="355"/>
      <c r="O25" s="355"/>
      <c r="P25" s="42"/>
      <c r="Q25" s="42"/>
      <c r="R25" s="42"/>
      <c r="S25" s="42"/>
      <c r="T25" s="42"/>
      <c r="U25" s="42"/>
      <c r="V25" s="42"/>
      <c r="W25" s="355" t="s">
        <v>50</v>
      </c>
      <c r="X25" s="355"/>
      <c r="Y25" s="355"/>
      <c r="Z25" s="355"/>
      <c r="AA25" s="355"/>
      <c r="AB25" s="355"/>
      <c r="AC25" s="355"/>
      <c r="AD25" s="355"/>
      <c r="AE25" s="355"/>
      <c r="AF25" s="42"/>
      <c r="AG25" s="42"/>
      <c r="AH25" s="42"/>
      <c r="AI25" s="42"/>
      <c r="AJ25" s="42"/>
      <c r="AK25" s="355" t="s">
        <v>51</v>
      </c>
      <c r="AL25" s="355"/>
      <c r="AM25" s="355"/>
      <c r="AN25" s="355"/>
      <c r="AO25" s="355"/>
      <c r="AP25" s="42"/>
      <c r="AQ25" s="45"/>
      <c r="BE25" s="346"/>
    </row>
    <row r="26" spans="2:71" s="2" customFormat="1" ht="14.45" customHeight="1">
      <c r="B26" s="47"/>
      <c r="C26" s="48"/>
      <c r="D26" s="49" t="s">
        <v>52</v>
      </c>
      <c r="E26" s="48"/>
      <c r="F26" s="49" t="s">
        <v>53</v>
      </c>
      <c r="G26" s="48"/>
      <c r="H26" s="48"/>
      <c r="I26" s="48"/>
      <c r="J26" s="48"/>
      <c r="K26" s="48"/>
      <c r="L26" s="356">
        <v>0.21</v>
      </c>
      <c r="M26" s="357"/>
      <c r="N26" s="357"/>
      <c r="O26" s="357"/>
      <c r="P26" s="48"/>
      <c r="Q26" s="48"/>
      <c r="R26" s="48"/>
      <c r="S26" s="48"/>
      <c r="T26" s="48"/>
      <c r="U26" s="48"/>
      <c r="V26" s="48"/>
      <c r="W26" s="358">
        <f>ROUND(AZ51,2)</f>
        <v>0</v>
      </c>
      <c r="X26" s="357"/>
      <c r="Y26" s="357"/>
      <c r="Z26" s="357"/>
      <c r="AA26" s="357"/>
      <c r="AB26" s="357"/>
      <c r="AC26" s="357"/>
      <c r="AD26" s="357"/>
      <c r="AE26" s="357"/>
      <c r="AF26" s="48"/>
      <c r="AG26" s="48"/>
      <c r="AH26" s="48"/>
      <c r="AI26" s="48"/>
      <c r="AJ26" s="48"/>
      <c r="AK26" s="358">
        <f>ROUND(AV51,2)</f>
        <v>0</v>
      </c>
      <c r="AL26" s="357"/>
      <c r="AM26" s="357"/>
      <c r="AN26" s="357"/>
      <c r="AO26" s="357"/>
      <c r="AP26" s="48"/>
      <c r="AQ26" s="50"/>
      <c r="BE26" s="346"/>
    </row>
    <row r="27" spans="2:71" s="2" customFormat="1" ht="14.45" customHeight="1">
      <c r="B27" s="47"/>
      <c r="C27" s="48"/>
      <c r="D27" s="48"/>
      <c r="E27" s="48"/>
      <c r="F27" s="49" t="s">
        <v>54</v>
      </c>
      <c r="G27" s="48"/>
      <c r="H27" s="48"/>
      <c r="I27" s="48"/>
      <c r="J27" s="48"/>
      <c r="K27" s="48"/>
      <c r="L27" s="356">
        <v>0.15</v>
      </c>
      <c r="M27" s="357"/>
      <c r="N27" s="357"/>
      <c r="O27" s="357"/>
      <c r="P27" s="48"/>
      <c r="Q27" s="48"/>
      <c r="R27" s="48"/>
      <c r="S27" s="48"/>
      <c r="T27" s="48"/>
      <c r="U27" s="48"/>
      <c r="V27" s="48"/>
      <c r="W27" s="358">
        <f>ROUND(BA51,2)</f>
        <v>0</v>
      </c>
      <c r="X27" s="357"/>
      <c r="Y27" s="357"/>
      <c r="Z27" s="357"/>
      <c r="AA27" s="357"/>
      <c r="AB27" s="357"/>
      <c r="AC27" s="357"/>
      <c r="AD27" s="357"/>
      <c r="AE27" s="357"/>
      <c r="AF27" s="48"/>
      <c r="AG27" s="48"/>
      <c r="AH27" s="48"/>
      <c r="AI27" s="48"/>
      <c r="AJ27" s="48"/>
      <c r="AK27" s="358">
        <f>ROUND(AW51,2)</f>
        <v>0</v>
      </c>
      <c r="AL27" s="357"/>
      <c r="AM27" s="357"/>
      <c r="AN27" s="357"/>
      <c r="AO27" s="357"/>
      <c r="AP27" s="48"/>
      <c r="AQ27" s="50"/>
      <c r="BE27" s="346"/>
    </row>
    <row r="28" spans="2:71" s="2" customFormat="1" ht="14.45" hidden="1" customHeight="1">
      <c r="B28" s="47"/>
      <c r="C28" s="48"/>
      <c r="D28" s="48"/>
      <c r="E28" s="48"/>
      <c r="F28" s="49" t="s">
        <v>55</v>
      </c>
      <c r="G28" s="48"/>
      <c r="H28" s="48"/>
      <c r="I28" s="48"/>
      <c r="J28" s="48"/>
      <c r="K28" s="48"/>
      <c r="L28" s="356">
        <v>0.21</v>
      </c>
      <c r="M28" s="357"/>
      <c r="N28" s="357"/>
      <c r="O28" s="357"/>
      <c r="P28" s="48"/>
      <c r="Q28" s="48"/>
      <c r="R28" s="48"/>
      <c r="S28" s="48"/>
      <c r="T28" s="48"/>
      <c r="U28" s="48"/>
      <c r="V28" s="48"/>
      <c r="W28" s="358">
        <f>ROUND(BB51,2)</f>
        <v>0</v>
      </c>
      <c r="X28" s="357"/>
      <c r="Y28" s="357"/>
      <c r="Z28" s="357"/>
      <c r="AA28" s="357"/>
      <c r="AB28" s="357"/>
      <c r="AC28" s="357"/>
      <c r="AD28" s="357"/>
      <c r="AE28" s="357"/>
      <c r="AF28" s="48"/>
      <c r="AG28" s="48"/>
      <c r="AH28" s="48"/>
      <c r="AI28" s="48"/>
      <c r="AJ28" s="48"/>
      <c r="AK28" s="358">
        <v>0</v>
      </c>
      <c r="AL28" s="357"/>
      <c r="AM28" s="357"/>
      <c r="AN28" s="357"/>
      <c r="AO28" s="357"/>
      <c r="AP28" s="48"/>
      <c r="AQ28" s="50"/>
      <c r="BE28" s="346"/>
    </row>
    <row r="29" spans="2:71" s="2" customFormat="1" ht="14.45" hidden="1" customHeight="1">
      <c r="B29" s="47"/>
      <c r="C29" s="48"/>
      <c r="D29" s="48"/>
      <c r="E29" s="48"/>
      <c r="F29" s="49" t="s">
        <v>56</v>
      </c>
      <c r="G29" s="48"/>
      <c r="H29" s="48"/>
      <c r="I29" s="48"/>
      <c r="J29" s="48"/>
      <c r="K29" s="48"/>
      <c r="L29" s="356">
        <v>0.15</v>
      </c>
      <c r="M29" s="357"/>
      <c r="N29" s="357"/>
      <c r="O29" s="357"/>
      <c r="P29" s="48"/>
      <c r="Q29" s="48"/>
      <c r="R29" s="48"/>
      <c r="S29" s="48"/>
      <c r="T29" s="48"/>
      <c r="U29" s="48"/>
      <c r="V29" s="48"/>
      <c r="W29" s="358">
        <f>ROUND(BC51,2)</f>
        <v>0</v>
      </c>
      <c r="X29" s="357"/>
      <c r="Y29" s="357"/>
      <c r="Z29" s="357"/>
      <c r="AA29" s="357"/>
      <c r="AB29" s="357"/>
      <c r="AC29" s="357"/>
      <c r="AD29" s="357"/>
      <c r="AE29" s="357"/>
      <c r="AF29" s="48"/>
      <c r="AG29" s="48"/>
      <c r="AH29" s="48"/>
      <c r="AI29" s="48"/>
      <c r="AJ29" s="48"/>
      <c r="AK29" s="358">
        <v>0</v>
      </c>
      <c r="AL29" s="357"/>
      <c r="AM29" s="357"/>
      <c r="AN29" s="357"/>
      <c r="AO29" s="357"/>
      <c r="AP29" s="48"/>
      <c r="AQ29" s="50"/>
      <c r="BE29" s="346"/>
    </row>
    <row r="30" spans="2:71" s="2" customFormat="1" ht="14.45" hidden="1" customHeight="1">
      <c r="B30" s="47"/>
      <c r="C30" s="48"/>
      <c r="D30" s="48"/>
      <c r="E30" s="48"/>
      <c r="F30" s="49" t="s">
        <v>57</v>
      </c>
      <c r="G30" s="48"/>
      <c r="H30" s="48"/>
      <c r="I30" s="48"/>
      <c r="J30" s="48"/>
      <c r="K30" s="48"/>
      <c r="L30" s="356">
        <v>0</v>
      </c>
      <c r="M30" s="357"/>
      <c r="N30" s="357"/>
      <c r="O30" s="357"/>
      <c r="P30" s="48"/>
      <c r="Q30" s="48"/>
      <c r="R30" s="48"/>
      <c r="S30" s="48"/>
      <c r="T30" s="48"/>
      <c r="U30" s="48"/>
      <c r="V30" s="48"/>
      <c r="W30" s="358">
        <f>ROUND(BD51,2)</f>
        <v>0</v>
      </c>
      <c r="X30" s="357"/>
      <c r="Y30" s="357"/>
      <c r="Z30" s="357"/>
      <c r="AA30" s="357"/>
      <c r="AB30" s="357"/>
      <c r="AC30" s="357"/>
      <c r="AD30" s="357"/>
      <c r="AE30" s="357"/>
      <c r="AF30" s="48"/>
      <c r="AG30" s="48"/>
      <c r="AH30" s="48"/>
      <c r="AI30" s="48"/>
      <c r="AJ30" s="48"/>
      <c r="AK30" s="358">
        <v>0</v>
      </c>
      <c r="AL30" s="357"/>
      <c r="AM30" s="357"/>
      <c r="AN30" s="357"/>
      <c r="AO30" s="357"/>
      <c r="AP30" s="48"/>
      <c r="AQ30" s="50"/>
      <c r="BE30" s="34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6"/>
    </row>
    <row r="32" spans="2:71" s="1" customFormat="1" ht="25.9" customHeight="1">
      <c r="B32" s="41"/>
      <c r="C32" s="51"/>
      <c r="D32" s="52" t="s">
        <v>58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59</v>
      </c>
      <c r="U32" s="53"/>
      <c r="V32" s="53"/>
      <c r="W32" s="53"/>
      <c r="X32" s="359" t="s">
        <v>60</v>
      </c>
      <c r="Y32" s="360"/>
      <c r="Z32" s="360"/>
      <c r="AA32" s="360"/>
      <c r="AB32" s="360"/>
      <c r="AC32" s="53"/>
      <c r="AD32" s="53"/>
      <c r="AE32" s="53"/>
      <c r="AF32" s="53"/>
      <c r="AG32" s="53"/>
      <c r="AH32" s="53"/>
      <c r="AI32" s="53"/>
      <c r="AJ32" s="53"/>
      <c r="AK32" s="361">
        <f>SUM(AK23:AK30)</f>
        <v>0</v>
      </c>
      <c r="AL32" s="360"/>
      <c r="AM32" s="360"/>
      <c r="AN32" s="360"/>
      <c r="AO32" s="362"/>
      <c r="AP32" s="51"/>
      <c r="AQ32" s="55"/>
      <c r="BE32" s="34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61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16095Z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3" t="str">
        <f>K6</f>
        <v>Oprava stropu ve 2. nadzemním podlaží</v>
      </c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4"/>
      <c r="AG42" s="364"/>
      <c r="AH42" s="364"/>
      <c r="AI42" s="364"/>
      <c r="AJ42" s="364"/>
      <c r="AK42" s="364"/>
      <c r="AL42" s="364"/>
      <c r="AM42" s="364"/>
      <c r="AN42" s="364"/>
      <c r="AO42" s="36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26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Bělá pod Bezdězem, zámek severní křídlo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28</v>
      </c>
      <c r="AJ44" s="63"/>
      <c r="AK44" s="63"/>
      <c r="AL44" s="63"/>
      <c r="AM44" s="365" t="str">
        <f>IF(AN8= "","",AN8)</f>
        <v>27.2.2017</v>
      </c>
      <c r="AN44" s="36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36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Bělá pod Bezdězem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43</v>
      </c>
      <c r="AJ46" s="63"/>
      <c r="AK46" s="63"/>
      <c r="AL46" s="63"/>
      <c r="AM46" s="366" t="str">
        <f>IF(E17="","",E17)</f>
        <v>Projektový atelier pro arch.a poz.stavby s.r.o.</v>
      </c>
      <c r="AN46" s="366"/>
      <c r="AO46" s="366"/>
      <c r="AP46" s="366"/>
      <c r="AQ46" s="63"/>
      <c r="AR46" s="61"/>
      <c r="AS46" s="367" t="s">
        <v>62</v>
      </c>
      <c r="AT46" s="36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41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9"/>
      <c r="AT47" s="37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1"/>
      <c r="AT48" s="37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3" t="s">
        <v>63</v>
      </c>
      <c r="D49" s="374"/>
      <c r="E49" s="374"/>
      <c r="F49" s="374"/>
      <c r="G49" s="374"/>
      <c r="H49" s="79"/>
      <c r="I49" s="375" t="s">
        <v>64</v>
      </c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4"/>
      <c r="AA49" s="374"/>
      <c r="AB49" s="374"/>
      <c r="AC49" s="374"/>
      <c r="AD49" s="374"/>
      <c r="AE49" s="374"/>
      <c r="AF49" s="374"/>
      <c r="AG49" s="376" t="s">
        <v>65</v>
      </c>
      <c r="AH49" s="374"/>
      <c r="AI49" s="374"/>
      <c r="AJ49" s="374"/>
      <c r="AK49" s="374"/>
      <c r="AL49" s="374"/>
      <c r="AM49" s="374"/>
      <c r="AN49" s="375" t="s">
        <v>66</v>
      </c>
      <c r="AO49" s="374"/>
      <c r="AP49" s="374"/>
      <c r="AQ49" s="80" t="s">
        <v>67</v>
      </c>
      <c r="AR49" s="61"/>
      <c r="AS49" s="81" t="s">
        <v>68</v>
      </c>
      <c r="AT49" s="82" t="s">
        <v>69</v>
      </c>
      <c r="AU49" s="82" t="s">
        <v>70</v>
      </c>
      <c r="AV49" s="82" t="s">
        <v>71</v>
      </c>
      <c r="AW49" s="82" t="s">
        <v>72</v>
      </c>
      <c r="AX49" s="82" t="s">
        <v>73</v>
      </c>
      <c r="AY49" s="82" t="s">
        <v>74</v>
      </c>
      <c r="AZ49" s="82" t="s">
        <v>75</v>
      </c>
      <c r="BA49" s="82" t="s">
        <v>76</v>
      </c>
      <c r="BB49" s="82" t="s">
        <v>77</v>
      </c>
      <c r="BC49" s="82" t="s">
        <v>78</v>
      </c>
      <c r="BD49" s="83" t="s">
        <v>79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80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0">
        <f>ROUND(SUM(AG52:AG53),2)</f>
        <v>0</v>
      </c>
      <c r="AH51" s="380"/>
      <c r="AI51" s="380"/>
      <c r="AJ51" s="380"/>
      <c r="AK51" s="380"/>
      <c r="AL51" s="380"/>
      <c r="AM51" s="380"/>
      <c r="AN51" s="381">
        <f>SUM(AG51,AT51)</f>
        <v>0</v>
      </c>
      <c r="AO51" s="381"/>
      <c r="AP51" s="381"/>
      <c r="AQ51" s="89" t="s">
        <v>38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81</v>
      </c>
      <c r="BT51" s="94" t="s">
        <v>82</v>
      </c>
      <c r="BV51" s="94" t="s">
        <v>83</v>
      </c>
      <c r="BW51" s="94" t="s">
        <v>7</v>
      </c>
      <c r="BX51" s="94" t="s">
        <v>84</v>
      </c>
      <c r="CL51" s="94" t="s">
        <v>22</v>
      </c>
    </row>
    <row r="52" spans="1:91" s="5" customFormat="1" ht="22.5" customHeight="1">
      <c r="A52" s="95" t="s">
        <v>85</v>
      </c>
      <c r="B52" s="96"/>
      <c r="C52" s="97"/>
      <c r="D52" s="379" t="s">
        <v>16</v>
      </c>
      <c r="E52" s="379"/>
      <c r="F52" s="379"/>
      <c r="G52" s="379"/>
      <c r="H52" s="379"/>
      <c r="I52" s="98"/>
      <c r="J52" s="379" t="s">
        <v>19</v>
      </c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7">
        <f>'16095Z - Oprava stropu ve...'!J25</f>
        <v>0</v>
      </c>
      <c r="AH52" s="378"/>
      <c r="AI52" s="378"/>
      <c r="AJ52" s="378"/>
      <c r="AK52" s="378"/>
      <c r="AL52" s="378"/>
      <c r="AM52" s="378"/>
      <c r="AN52" s="377">
        <f>SUM(AG52,AT52)</f>
        <v>0</v>
      </c>
      <c r="AO52" s="378"/>
      <c r="AP52" s="378"/>
      <c r="AQ52" s="99" t="s">
        <v>86</v>
      </c>
      <c r="AR52" s="100"/>
      <c r="AS52" s="101">
        <v>0</v>
      </c>
      <c r="AT52" s="102">
        <f>ROUND(SUM(AV52:AW52),2)</f>
        <v>0</v>
      </c>
      <c r="AU52" s="103">
        <f>'16095Z - Oprava stropu ve...'!P88</f>
        <v>0</v>
      </c>
      <c r="AV52" s="102">
        <f>'16095Z - Oprava stropu ve...'!J28</f>
        <v>0</v>
      </c>
      <c r="AW52" s="102">
        <f>'16095Z - Oprava stropu ve...'!J29</f>
        <v>0</v>
      </c>
      <c r="AX52" s="102">
        <f>'16095Z - Oprava stropu ve...'!J30</f>
        <v>0</v>
      </c>
      <c r="AY52" s="102">
        <f>'16095Z - Oprava stropu ve...'!J31</f>
        <v>0</v>
      </c>
      <c r="AZ52" s="102">
        <f>'16095Z - Oprava stropu ve...'!F28</f>
        <v>0</v>
      </c>
      <c r="BA52" s="102">
        <f>'16095Z - Oprava stropu ve...'!F29</f>
        <v>0</v>
      </c>
      <c r="BB52" s="102">
        <f>'16095Z - Oprava stropu ve...'!F30</f>
        <v>0</v>
      </c>
      <c r="BC52" s="102">
        <f>'16095Z - Oprava stropu ve...'!F31</f>
        <v>0</v>
      </c>
      <c r="BD52" s="104">
        <f>'16095Z - Oprava stropu ve...'!F32</f>
        <v>0</v>
      </c>
      <c r="BT52" s="105" t="s">
        <v>25</v>
      </c>
      <c r="BU52" s="105" t="s">
        <v>87</v>
      </c>
      <c r="BV52" s="105" t="s">
        <v>83</v>
      </c>
      <c r="BW52" s="105" t="s">
        <v>7</v>
      </c>
      <c r="BX52" s="105" t="s">
        <v>84</v>
      </c>
      <c r="CL52" s="105" t="s">
        <v>22</v>
      </c>
    </row>
    <row r="53" spans="1:91" s="5" customFormat="1" ht="22.5" customHeight="1">
      <c r="A53" s="95" t="s">
        <v>85</v>
      </c>
      <c r="B53" s="96"/>
      <c r="C53" s="97"/>
      <c r="D53" s="379" t="s">
        <v>88</v>
      </c>
      <c r="E53" s="379"/>
      <c r="F53" s="379"/>
      <c r="G53" s="379"/>
      <c r="H53" s="379"/>
      <c r="I53" s="98"/>
      <c r="J53" s="379" t="s">
        <v>89</v>
      </c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  <c r="AC53" s="379"/>
      <c r="AD53" s="379"/>
      <c r="AE53" s="379"/>
      <c r="AF53" s="379"/>
      <c r="AG53" s="377">
        <f>'VRN - Vedlejší rozpočtové...'!J27</f>
        <v>0</v>
      </c>
      <c r="AH53" s="378"/>
      <c r="AI53" s="378"/>
      <c r="AJ53" s="378"/>
      <c r="AK53" s="378"/>
      <c r="AL53" s="378"/>
      <c r="AM53" s="378"/>
      <c r="AN53" s="377">
        <f>SUM(AG53,AT53)</f>
        <v>0</v>
      </c>
      <c r="AO53" s="378"/>
      <c r="AP53" s="378"/>
      <c r="AQ53" s="99" t="s">
        <v>86</v>
      </c>
      <c r="AR53" s="100"/>
      <c r="AS53" s="106">
        <v>0</v>
      </c>
      <c r="AT53" s="107">
        <f>ROUND(SUM(AV53:AW53),2)</f>
        <v>0</v>
      </c>
      <c r="AU53" s="108">
        <f>'VRN - Vedlejší rozpočtové...'!P82</f>
        <v>0</v>
      </c>
      <c r="AV53" s="107">
        <f>'VRN - Vedlejší rozpočtové...'!J30</f>
        <v>0</v>
      </c>
      <c r="AW53" s="107">
        <f>'VRN - Vedlejší rozpočtové...'!J31</f>
        <v>0</v>
      </c>
      <c r="AX53" s="107">
        <f>'VRN - Vedlejší rozpočtové...'!J32</f>
        <v>0</v>
      </c>
      <c r="AY53" s="107">
        <f>'VRN - Vedlejší rozpočtové...'!J33</f>
        <v>0</v>
      </c>
      <c r="AZ53" s="107">
        <f>'VRN - Vedlejší rozpočtové...'!F30</f>
        <v>0</v>
      </c>
      <c r="BA53" s="107">
        <f>'VRN - Vedlejší rozpočtové...'!F31</f>
        <v>0</v>
      </c>
      <c r="BB53" s="107">
        <f>'VRN - Vedlejší rozpočtové...'!F32</f>
        <v>0</v>
      </c>
      <c r="BC53" s="107">
        <f>'VRN - Vedlejší rozpočtové...'!F33</f>
        <v>0</v>
      </c>
      <c r="BD53" s="109">
        <f>'VRN - Vedlejší rozpočtové...'!F34</f>
        <v>0</v>
      </c>
      <c r="BT53" s="105" t="s">
        <v>25</v>
      </c>
      <c r="BV53" s="105" t="s">
        <v>83</v>
      </c>
      <c r="BW53" s="105" t="s">
        <v>90</v>
      </c>
      <c r="BX53" s="105" t="s">
        <v>7</v>
      </c>
      <c r="CL53" s="105" t="s">
        <v>22</v>
      </c>
      <c r="CM53" s="105" t="s">
        <v>91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6095Z - Oprava stropu ve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86" t="s">
        <v>93</v>
      </c>
      <c r="H1" s="38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91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s="1" customFormat="1">
      <c r="B6" s="41"/>
      <c r="C6" s="42"/>
      <c r="D6" s="36" t="s">
        <v>18</v>
      </c>
      <c r="E6" s="42"/>
      <c r="F6" s="42"/>
      <c r="G6" s="42"/>
      <c r="H6" s="42"/>
      <c r="I6" s="117"/>
      <c r="J6" s="42"/>
      <c r="K6" s="45"/>
    </row>
    <row r="7" spans="1:70" s="1" customFormat="1" ht="36.950000000000003" customHeight="1">
      <c r="B7" s="41"/>
      <c r="C7" s="42"/>
      <c r="D7" s="42"/>
      <c r="E7" s="383" t="s">
        <v>19</v>
      </c>
      <c r="F7" s="384"/>
      <c r="G7" s="384"/>
      <c r="H7" s="384"/>
      <c r="I7" s="117"/>
      <c r="J7" s="42"/>
      <c r="K7" s="45"/>
    </row>
    <row r="8" spans="1:70" s="1" customFormat="1" ht="13.5">
      <c r="B8" s="41"/>
      <c r="C8" s="42"/>
      <c r="D8" s="42"/>
      <c r="E8" s="42"/>
      <c r="F8" s="42"/>
      <c r="G8" s="42"/>
      <c r="H8" s="42"/>
      <c r="I8" s="117"/>
      <c r="J8" s="42"/>
      <c r="K8" s="45"/>
    </row>
    <row r="9" spans="1:70" s="1" customFormat="1" ht="14.45" customHeight="1">
      <c r="B9" s="41"/>
      <c r="C9" s="42"/>
      <c r="D9" s="36" t="s">
        <v>21</v>
      </c>
      <c r="E9" s="42"/>
      <c r="F9" s="34" t="s">
        <v>22</v>
      </c>
      <c r="G9" s="42"/>
      <c r="H9" s="42"/>
      <c r="I9" s="118" t="s">
        <v>23</v>
      </c>
      <c r="J9" s="34" t="s">
        <v>24</v>
      </c>
      <c r="K9" s="45"/>
    </row>
    <row r="10" spans="1:70" s="1" customFormat="1" ht="14.45" customHeight="1">
      <c r="B10" s="41"/>
      <c r="C10" s="42"/>
      <c r="D10" s="36" t="s">
        <v>26</v>
      </c>
      <c r="E10" s="42"/>
      <c r="F10" s="34" t="s">
        <v>27</v>
      </c>
      <c r="G10" s="42"/>
      <c r="H10" s="42"/>
      <c r="I10" s="118" t="s">
        <v>28</v>
      </c>
      <c r="J10" s="119" t="str">
        <f>'Rekapitulace stavby'!AN8</f>
        <v>27.2.2017</v>
      </c>
      <c r="K10" s="45"/>
    </row>
    <row r="11" spans="1:70" s="1" customFormat="1" ht="21.75" customHeight="1">
      <c r="B11" s="41"/>
      <c r="C11" s="42"/>
      <c r="D11" s="33" t="s">
        <v>31</v>
      </c>
      <c r="E11" s="42"/>
      <c r="F11" s="38" t="s">
        <v>32</v>
      </c>
      <c r="G11" s="42"/>
      <c r="H11" s="42"/>
      <c r="I11" s="120" t="s">
        <v>33</v>
      </c>
      <c r="J11" s="38" t="s">
        <v>34</v>
      </c>
      <c r="K11" s="45"/>
    </row>
    <row r="12" spans="1:70" s="1" customFormat="1" ht="14.45" customHeight="1">
      <c r="B12" s="41"/>
      <c r="C12" s="42"/>
      <c r="D12" s="36" t="s">
        <v>36</v>
      </c>
      <c r="E12" s="42"/>
      <c r="F12" s="42"/>
      <c r="G12" s="42"/>
      <c r="H12" s="42"/>
      <c r="I12" s="118" t="s">
        <v>37</v>
      </c>
      <c r="J12" s="34" t="s">
        <v>38</v>
      </c>
      <c r="K12" s="45"/>
    </row>
    <row r="13" spans="1:70" s="1" customFormat="1" ht="18" customHeight="1">
      <c r="B13" s="41"/>
      <c r="C13" s="42"/>
      <c r="D13" s="42"/>
      <c r="E13" s="34" t="s">
        <v>39</v>
      </c>
      <c r="F13" s="42"/>
      <c r="G13" s="42"/>
      <c r="H13" s="42"/>
      <c r="I13" s="118" t="s">
        <v>40</v>
      </c>
      <c r="J13" s="34" t="s">
        <v>38</v>
      </c>
      <c r="K13" s="45"/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17"/>
      <c r="J14" s="42"/>
      <c r="K14" s="45"/>
    </row>
    <row r="15" spans="1:70" s="1" customFormat="1" ht="14.45" customHeight="1">
      <c r="B15" s="41"/>
      <c r="C15" s="42"/>
      <c r="D15" s="36" t="s">
        <v>41</v>
      </c>
      <c r="E15" s="42"/>
      <c r="F15" s="42"/>
      <c r="G15" s="42"/>
      <c r="H15" s="42"/>
      <c r="I15" s="118" t="s">
        <v>37</v>
      </c>
      <c r="J15" s="34" t="str">
        <f>IF('Rekapitulace stavby'!AN13="Vyplň údaj","",IF('Rekapitulace stavby'!AN13="","",'Rekapitulace stavby'!AN13))</f>
        <v/>
      </c>
      <c r="K15" s="45"/>
    </row>
    <row r="16" spans="1:70" s="1" customFormat="1" ht="18" customHeight="1">
      <c r="B16" s="41"/>
      <c r="C16" s="42"/>
      <c r="D16" s="42"/>
      <c r="E16" s="34" t="str">
        <f>IF('Rekapitulace stavby'!E14="Vyplň údaj","",IF('Rekapitulace stavby'!E14="","",'Rekapitulace stavby'!E14))</f>
        <v/>
      </c>
      <c r="F16" s="42"/>
      <c r="G16" s="42"/>
      <c r="H16" s="42"/>
      <c r="I16" s="118" t="s">
        <v>40</v>
      </c>
      <c r="J16" s="34" t="str">
        <f>IF('Rekapitulace stavby'!AN14="Vyplň údaj","",IF('Rekapitulace stavby'!AN14="","",'Rekapitulace stavby'!AN14))</f>
        <v/>
      </c>
      <c r="K16" s="45"/>
    </row>
    <row r="17" spans="2:11" s="1" customFormat="1" ht="6.95" customHeight="1">
      <c r="B17" s="41"/>
      <c r="C17" s="42"/>
      <c r="D17" s="42"/>
      <c r="E17" s="42"/>
      <c r="F17" s="42"/>
      <c r="G17" s="42"/>
      <c r="H17" s="42"/>
      <c r="I17" s="117"/>
      <c r="J17" s="42"/>
      <c r="K17" s="45"/>
    </row>
    <row r="18" spans="2:11" s="1" customFormat="1" ht="14.45" customHeight="1">
      <c r="B18" s="41"/>
      <c r="C18" s="42"/>
      <c r="D18" s="36" t="s">
        <v>43</v>
      </c>
      <c r="E18" s="42"/>
      <c r="F18" s="42"/>
      <c r="G18" s="42"/>
      <c r="H18" s="42"/>
      <c r="I18" s="118" t="s">
        <v>37</v>
      </c>
      <c r="J18" s="34" t="s">
        <v>38</v>
      </c>
      <c r="K18" s="45"/>
    </row>
    <row r="19" spans="2:11" s="1" customFormat="1" ht="18" customHeight="1">
      <c r="B19" s="41"/>
      <c r="C19" s="42"/>
      <c r="D19" s="42"/>
      <c r="E19" s="34" t="s">
        <v>44</v>
      </c>
      <c r="F19" s="42"/>
      <c r="G19" s="42"/>
      <c r="H19" s="42"/>
      <c r="I19" s="118" t="s">
        <v>40</v>
      </c>
      <c r="J19" s="34" t="s">
        <v>38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17"/>
      <c r="J20" s="42"/>
      <c r="K20" s="45"/>
    </row>
    <row r="21" spans="2:11" s="1" customFormat="1" ht="14.45" customHeight="1">
      <c r="B21" s="41"/>
      <c r="C21" s="42"/>
      <c r="D21" s="36" t="s">
        <v>46</v>
      </c>
      <c r="E21" s="42"/>
      <c r="F21" s="42"/>
      <c r="G21" s="42"/>
      <c r="H21" s="42"/>
      <c r="I21" s="117"/>
      <c r="J21" s="42"/>
      <c r="K21" s="45"/>
    </row>
    <row r="22" spans="2:11" s="6" customFormat="1" ht="22.5" customHeight="1">
      <c r="B22" s="121"/>
      <c r="C22" s="122"/>
      <c r="D22" s="122"/>
      <c r="E22" s="352" t="s">
        <v>47</v>
      </c>
      <c r="F22" s="352"/>
      <c r="G22" s="352"/>
      <c r="H22" s="352"/>
      <c r="I22" s="123"/>
      <c r="J22" s="122"/>
      <c r="K22" s="124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17"/>
      <c r="J23" s="42"/>
      <c r="K23" s="45"/>
    </row>
    <row r="24" spans="2:11" s="1" customFormat="1" ht="6.95" customHeight="1">
      <c r="B24" s="41"/>
      <c r="C24" s="42"/>
      <c r="D24" s="85"/>
      <c r="E24" s="85"/>
      <c r="F24" s="85"/>
      <c r="G24" s="85"/>
      <c r="H24" s="85"/>
      <c r="I24" s="125"/>
      <c r="J24" s="85"/>
      <c r="K24" s="126"/>
    </row>
    <row r="25" spans="2:11" s="1" customFormat="1" ht="25.35" customHeight="1">
      <c r="B25" s="41"/>
      <c r="C25" s="42"/>
      <c r="D25" s="127" t="s">
        <v>48</v>
      </c>
      <c r="E25" s="42"/>
      <c r="F25" s="42"/>
      <c r="G25" s="42"/>
      <c r="H25" s="42"/>
      <c r="I25" s="117"/>
      <c r="J25" s="128">
        <f>ROUND(J88,2)</f>
        <v>0</v>
      </c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14.45" customHeight="1">
      <c r="B27" s="41"/>
      <c r="C27" s="42"/>
      <c r="D27" s="42"/>
      <c r="E27" s="42"/>
      <c r="F27" s="46" t="s">
        <v>50</v>
      </c>
      <c r="G27" s="42"/>
      <c r="H27" s="42"/>
      <c r="I27" s="129" t="s">
        <v>49</v>
      </c>
      <c r="J27" s="46" t="s">
        <v>51</v>
      </c>
      <c r="K27" s="45"/>
    </row>
    <row r="28" spans="2:11" s="1" customFormat="1" ht="14.45" customHeight="1">
      <c r="B28" s="41"/>
      <c r="C28" s="42"/>
      <c r="D28" s="49" t="s">
        <v>52</v>
      </c>
      <c r="E28" s="49" t="s">
        <v>53</v>
      </c>
      <c r="F28" s="130">
        <f>ROUND(SUM(BE88:BE471), 2)</f>
        <v>0</v>
      </c>
      <c r="G28" s="42"/>
      <c r="H28" s="42"/>
      <c r="I28" s="131">
        <v>0.21</v>
      </c>
      <c r="J28" s="130">
        <f>ROUND(ROUND((SUM(BE88:BE471)), 2)*I28, 2)</f>
        <v>0</v>
      </c>
      <c r="K28" s="45"/>
    </row>
    <row r="29" spans="2:11" s="1" customFormat="1" ht="14.45" customHeight="1">
      <c r="B29" s="41"/>
      <c r="C29" s="42"/>
      <c r="D29" s="42"/>
      <c r="E29" s="49" t="s">
        <v>54</v>
      </c>
      <c r="F29" s="130">
        <f>ROUND(SUM(BF88:BF471), 2)</f>
        <v>0</v>
      </c>
      <c r="G29" s="42"/>
      <c r="H29" s="42"/>
      <c r="I29" s="131">
        <v>0.15</v>
      </c>
      <c r="J29" s="130">
        <f>ROUND(ROUND((SUM(BF88:BF471)), 2)*I29, 2)</f>
        <v>0</v>
      </c>
      <c r="K29" s="45"/>
    </row>
    <row r="30" spans="2:11" s="1" customFormat="1" ht="14.45" hidden="1" customHeight="1">
      <c r="B30" s="41"/>
      <c r="C30" s="42"/>
      <c r="D30" s="42"/>
      <c r="E30" s="49" t="s">
        <v>55</v>
      </c>
      <c r="F30" s="130">
        <f>ROUND(SUM(BG88:BG471), 2)</f>
        <v>0</v>
      </c>
      <c r="G30" s="42"/>
      <c r="H30" s="42"/>
      <c r="I30" s="131">
        <v>0.21</v>
      </c>
      <c r="J30" s="130">
        <v>0</v>
      </c>
      <c r="K30" s="45"/>
    </row>
    <row r="31" spans="2:11" s="1" customFormat="1" ht="14.45" hidden="1" customHeight="1">
      <c r="B31" s="41"/>
      <c r="C31" s="42"/>
      <c r="D31" s="42"/>
      <c r="E31" s="49" t="s">
        <v>56</v>
      </c>
      <c r="F31" s="130">
        <f>ROUND(SUM(BH88:BH471), 2)</f>
        <v>0</v>
      </c>
      <c r="G31" s="42"/>
      <c r="H31" s="42"/>
      <c r="I31" s="131">
        <v>0.15</v>
      </c>
      <c r="J31" s="130"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57</v>
      </c>
      <c r="F32" s="130">
        <f>ROUND(SUM(BI88:BI471), 2)</f>
        <v>0</v>
      </c>
      <c r="G32" s="42"/>
      <c r="H32" s="42"/>
      <c r="I32" s="131">
        <v>0</v>
      </c>
      <c r="J32" s="130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17"/>
      <c r="J33" s="42"/>
      <c r="K33" s="45"/>
    </row>
    <row r="34" spans="2:11" s="1" customFormat="1" ht="25.35" customHeight="1">
      <c r="B34" s="41"/>
      <c r="C34" s="132"/>
      <c r="D34" s="133" t="s">
        <v>58</v>
      </c>
      <c r="E34" s="79"/>
      <c r="F34" s="79"/>
      <c r="G34" s="134" t="s">
        <v>59</v>
      </c>
      <c r="H34" s="135" t="s">
        <v>60</v>
      </c>
      <c r="I34" s="136"/>
      <c r="J34" s="137">
        <f>SUM(J25:J32)</f>
        <v>0</v>
      </c>
      <c r="K34" s="138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39"/>
      <c r="J35" s="57"/>
      <c r="K35" s="58"/>
    </row>
    <row r="39" spans="2:11" s="1" customFormat="1" ht="6.95" customHeight="1">
      <c r="B39" s="140"/>
      <c r="C39" s="141"/>
      <c r="D39" s="141"/>
      <c r="E39" s="141"/>
      <c r="F39" s="141"/>
      <c r="G39" s="141"/>
      <c r="H39" s="141"/>
      <c r="I39" s="142"/>
      <c r="J39" s="141"/>
      <c r="K39" s="143"/>
    </row>
    <row r="40" spans="2:11" s="1" customFormat="1" ht="36.950000000000003" customHeight="1">
      <c r="B40" s="41"/>
      <c r="C40" s="29" t="s">
        <v>98</v>
      </c>
      <c r="D40" s="42"/>
      <c r="E40" s="42"/>
      <c r="F40" s="42"/>
      <c r="G40" s="42"/>
      <c r="H40" s="42"/>
      <c r="I40" s="117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17"/>
      <c r="J41" s="42"/>
      <c r="K41" s="45"/>
    </row>
    <row r="42" spans="2:11" s="1" customFormat="1" ht="14.45" customHeight="1">
      <c r="B42" s="41"/>
      <c r="C42" s="36" t="s">
        <v>18</v>
      </c>
      <c r="D42" s="42"/>
      <c r="E42" s="42"/>
      <c r="F42" s="42"/>
      <c r="G42" s="42"/>
      <c r="H42" s="42"/>
      <c r="I42" s="117"/>
      <c r="J42" s="42"/>
      <c r="K42" s="45"/>
    </row>
    <row r="43" spans="2:11" s="1" customFormat="1" ht="23.25" customHeight="1">
      <c r="B43" s="41"/>
      <c r="C43" s="42"/>
      <c r="D43" s="42"/>
      <c r="E43" s="383" t="str">
        <f>E7</f>
        <v>Oprava stropu ve 2. nadzemním podlaží</v>
      </c>
      <c r="F43" s="384"/>
      <c r="G43" s="384"/>
      <c r="H43" s="384"/>
      <c r="I43" s="117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17"/>
      <c r="J44" s="42"/>
      <c r="K44" s="45"/>
    </row>
    <row r="45" spans="2:11" s="1" customFormat="1" ht="18" customHeight="1">
      <c r="B45" s="41"/>
      <c r="C45" s="36" t="s">
        <v>26</v>
      </c>
      <c r="D45" s="42"/>
      <c r="E45" s="42"/>
      <c r="F45" s="34" t="str">
        <f>F10</f>
        <v>Bělá pod Bezdězem, zámek severní křídlo</v>
      </c>
      <c r="G45" s="42"/>
      <c r="H45" s="42"/>
      <c r="I45" s="118" t="s">
        <v>28</v>
      </c>
      <c r="J45" s="119" t="str">
        <f>IF(J10="","",J10)</f>
        <v>27.2.2017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17"/>
      <c r="J46" s="42"/>
      <c r="K46" s="45"/>
    </row>
    <row r="47" spans="2:11" s="1" customFormat="1">
      <c r="B47" s="41"/>
      <c r="C47" s="36" t="s">
        <v>36</v>
      </c>
      <c r="D47" s="42"/>
      <c r="E47" s="42"/>
      <c r="F47" s="34" t="str">
        <f>E13</f>
        <v>Město Bělá pod Bezdězem</v>
      </c>
      <c r="G47" s="42"/>
      <c r="H47" s="42"/>
      <c r="I47" s="118" t="s">
        <v>43</v>
      </c>
      <c r="J47" s="34" t="str">
        <f>E19</f>
        <v>Projektový atelier pro arch.a poz.stavby s.r.o.</v>
      </c>
      <c r="K47" s="45"/>
    </row>
    <row r="48" spans="2:11" s="1" customFormat="1" ht="14.45" customHeight="1">
      <c r="B48" s="41"/>
      <c r="C48" s="36" t="s">
        <v>41</v>
      </c>
      <c r="D48" s="42"/>
      <c r="E48" s="42"/>
      <c r="F48" s="34" t="str">
        <f>IF(E16="","",E16)</f>
        <v/>
      </c>
      <c r="G48" s="42"/>
      <c r="H48" s="42"/>
      <c r="I48" s="117"/>
      <c r="J48" s="42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17"/>
      <c r="J49" s="42"/>
      <c r="K49" s="45"/>
    </row>
    <row r="50" spans="2:47" s="1" customFormat="1" ht="29.25" customHeight="1">
      <c r="B50" s="41"/>
      <c r="C50" s="144" t="s">
        <v>99</v>
      </c>
      <c r="D50" s="132"/>
      <c r="E50" s="132"/>
      <c r="F50" s="132"/>
      <c r="G50" s="132"/>
      <c r="H50" s="132"/>
      <c r="I50" s="145"/>
      <c r="J50" s="146" t="s">
        <v>100</v>
      </c>
      <c r="K50" s="147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17"/>
      <c r="J51" s="42"/>
      <c r="K51" s="45"/>
    </row>
    <row r="52" spans="2:47" s="1" customFormat="1" ht="29.25" customHeight="1">
      <c r="B52" s="41"/>
      <c r="C52" s="148" t="s">
        <v>101</v>
      </c>
      <c r="D52" s="42"/>
      <c r="E52" s="42"/>
      <c r="F52" s="42"/>
      <c r="G52" s="42"/>
      <c r="H52" s="42"/>
      <c r="I52" s="117"/>
      <c r="J52" s="128">
        <f>J88</f>
        <v>0</v>
      </c>
      <c r="K52" s="45"/>
      <c r="AU52" s="23" t="s">
        <v>102</v>
      </c>
    </row>
    <row r="53" spans="2:47" s="7" customFormat="1" ht="24.95" customHeight="1">
      <c r="B53" s="149"/>
      <c r="C53" s="150"/>
      <c r="D53" s="151" t="s">
        <v>103</v>
      </c>
      <c r="E53" s="152"/>
      <c r="F53" s="152"/>
      <c r="G53" s="152"/>
      <c r="H53" s="152"/>
      <c r="I53" s="153"/>
      <c r="J53" s="154">
        <f>J89</f>
        <v>0</v>
      </c>
      <c r="K53" s="155"/>
    </row>
    <row r="54" spans="2:47" s="8" customFormat="1" ht="19.899999999999999" customHeight="1">
      <c r="B54" s="156"/>
      <c r="C54" s="157"/>
      <c r="D54" s="158" t="s">
        <v>104</v>
      </c>
      <c r="E54" s="159"/>
      <c r="F54" s="159"/>
      <c r="G54" s="159"/>
      <c r="H54" s="159"/>
      <c r="I54" s="160"/>
      <c r="J54" s="161">
        <f>J90</f>
        <v>0</v>
      </c>
      <c r="K54" s="162"/>
    </row>
    <row r="55" spans="2:47" s="8" customFormat="1" ht="19.899999999999999" customHeight="1">
      <c r="B55" s="156"/>
      <c r="C55" s="157"/>
      <c r="D55" s="158" t="s">
        <v>105</v>
      </c>
      <c r="E55" s="159"/>
      <c r="F55" s="159"/>
      <c r="G55" s="159"/>
      <c r="H55" s="159"/>
      <c r="I55" s="160"/>
      <c r="J55" s="161">
        <f>J115</f>
        <v>0</v>
      </c>
      <c r="K55" s="162"/>
    </row>
    <row r="56" spans="2:47" s="8" customFormat="1" ht="19.899999999999999" customHeight="1">
      <c r="B56" s="156"/>
      <c r="C56" s="157"/>
      <c r="D56" s="158" t="s">
        <v>106</v>
      </c>
      <c r="E56" s="159"/>
      <c r="F56" s="159"/>
      <c r="G56" s="159"/>
      <c r="H56" s="159"/>
      <c r="I56" s="160"/>
      <c r="J56" s="161">
        <f>J120</f>
        <v>0</v>
      </c>
      <c r="K56" s="162"/>
    </row>
    <row r="57" spans="2:47" s="8" customFormat="1" ht="19.899999999999999" customHeight="1">
      <c r="B57" s="156"/>
      <c r="C57" s="157"/>
      <c r="D57" s="158" t="s">
        <v>107</v>
      </c>
      <c r="E57" s="159"/>
      <c r="F57" s="159"/>
      <c r="G57" s="159"/>
      <c r="H57" s="159"/>
      <c r="I57" s="160"/>
      <c r="J57" s="161">
        <f>J133</f>
        <v>0</v>
      </c>
      <c r="K57" s="162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J208</f>
        <v>0</v>
      </c>
      <c r="K58" s="162"/>
    </row>
    <row r="59" spans="2:47" s="8" customFormat="1" ht="19.899999999999999" customHeight="1">
      <c r="B59" s="156"/>
      <c r="C59" s="157"/>
      <c r="D59" s="158" t="s">
        <v>109</v>
      </c>
      <c r="E59" s="159"/>
      <c r="F59" s="159"/>
      <c r="G59" s="159"/>
      <c r="H59" s="159"/>
      <c r="I59" s="160"/>
      <c r="J59" s="161">
        <f>J217</f>
        <v>0</v>
      </c>
      <c r="K59" s="162"/>
    </row>
    <row r="60" spans="2:47" s="8" customFormat="1" ht="19.899999999999999" customHeight="1">
      <c r="B60" s="156"/>
      <c r="C60" s="157"/>
      <c r="D60" s="158" t="s">
        <v>110</v>
      </c>
      <c r="E60" s="159"/>
      <c r="F60" s="159"/>
      <c r="G60" s="159"/>
      <c r="H60" s="159"/>
      <c r="I60" s="160"/>
      <c r="J60" s="161">
        <f>J303</f>
        <v>0</v>
      </c>
      <c r="K60" s="162"/>
    </row>
    <row r="61" spans="2:47" s="8" customFormat="1" ht="19.899999999999999" customHeight="1">
      <c r="B61" s="156"/>
      <c r="C61" s="157"/>
      <c r="D61" s="158" t="s">
        <v>111</v>
      </c>
      <c r="E61" s="159"/>
      <c r="F61" s="159"/>
      <c r="G61" s="159"/>
      <c r="H61" s="159"/>
      <c r="I61" s="160"/>
      <c r="J61" s="161">
        <f>J309</f>
        <v>0</v>
      </c>
      <c r="K61" s="162"/>
    </row>
    <row r="62" spans="2:47" s="7" customFormat="1" ht="24.95" customHeight="1">
      <c r="B62" s="149"/>
      <c r="C62" s="150"/>
      <c r="D62" s="151" t="s">
        <v>112</v>
      </c>
      <c r="E62" s="152"/>
      <c r="F62" s="152"/>
      <c r="G62" s="152"/>
      <c r="H62" s="152"/>
      <c r="I62" s="153"/>
      <c r="J62" s="154">
        <f>J311</f>
        <v>0</v>
      </c>
      <c r="K62" s="155"/>
    </row>
    <row r="63" spans="2:47" s="8" customFormat="1" ht="19.899999999999999" customHeight="1">
      <c r="B63" s="156"/>
      <c r="C63" s="157"/>
      <c r="D63" s="158" t="s">
        <v>113</v>
      </c>
      <c r="E63" s="159"/>
      <c r="F63" s="159"/>
      <c r="G63" s="159"/>
      <c r="H63" s="159"/>
      <c r="I63" s="160"/>
      <c r="J63" s="161">
        <f>J312</f>
        <v>0</v>
      </c>
      <c r="K63" s="162"/>
    </row>
    <row r="64" spans="2:47" s="8" customFormat="1" ht="19.899999999999999" customHeight="1">
      <c r="B64" s="156"/>
      <c r="C64" s="157"/>
      <c r="D64" s="158" t="s">
        <v>114</v>
      </c>
      <c r="E64" s="159"/>
      <c r="F64" s="159"/>
      <c r="G64" s="159"/>
      <c r="H64" s="159"/>
      <c r="I64" s="160"/>
      <c r="J64" s="161">
        <f>J347</f>
        <v>0</v>
      </c>
      <c r="K64" s="162"/>
    </row>
    <row r="65" spans="2:12" s="8" customFormat="1" ht="19.899999999999999" customHeight="1">
      <c r="B65" s="156"/>
      <c r="C65" s="157"/>
      <c r="D65" s="158" t="s">
        <v>115</v>
      </c>
      <c r="E65" s="159"/>
      <c r="F65" s="159"/>
      <c r="G65" s="159"/>
      <c r="H65" s="159"/>
      <c r="I65" s="160"/>
      <c r="J65" s="161">
        <f>J367</f>
        <v>0</v>
      </c>
      <c r="K65" s="162"/>
    </row>
    <row r="66" spans="2:12" s="8" customFormat="1" ht="19.899999999999999" customHeight="1">
      <c r="B66" s="156"/>
      <c r="C66" s="157"/>
      <c r="D66" s="158" t="s">
        <v>116</v>
      </c>
      <c r="E66" s="159"/>
      <c r="F66" s="159"/>
      <c r="G66" s="159"/>
      <c r="H66" s="159"/>
      <c r="I66" s="160"/>
      <c r="J66" s="161">
        <f>J375</f>
        <v>0</v>
      </c>
      <c r="K66" s="162"/>
    </row>
    <row r="67" spans="2:12" s="8" customFormat="1" ht="19.899999999999999" customHeight="1">
      <c r="B67" s="156"/>
      <c r="C67" s="157"/>
      <c r="D67" s="158" t="s">
        <v>117</v>
      </c>
      <c r="E67" s="159"/>
      <c r="F67" s="159"/>
      <c r="G67" s="159"/>
      <c r="H67" s="159"/>
      <c r="I67" s="160"/>
      <c r="J67" s="161">
        <f>J408</f>
        <v>0</v>
      </c>
      <c r="K67" s="162"/>
    </row>
    <row r="68" spans="2:12" s="8" customFormat="1" ht="19.899999999999999" customHeight="1">
      <c r="B68" s="156"/>
      <c r="C68" s="157"/>
      <c r="D68" s="158" t="s">
        <v>118</v>
      </c>
      <c r="E68" s="159"/>
      <c r="F68" s="159"/>
      <c r="G68" s="159"/>
      <c r="H68" s="159"/>
      <c r="I68" s="160"/>
      <c r="J68" s="161">
        <f>J426</f>
        <v>0</v>
      </c>
      <c r="K68" s="162"/>
    </row>
    <row r="69" spans="2:12" s="8" customFormat="1" ht="19.899999999999999" customHeight="1">
      <c r="B69" s="156"/>
      <c r="C69" s="157"/>
      <c r="D69" s="158" t="s">
        <v>119</v>
      </c>
      <c r="E69" s="159"/>
      <c r="F69" s="159"/>
      <c r="G69" s="159"/>
      <c r="H69" s="159"/>
      <c r="I69" s="160"/>
      <c r="J69" s="161">
        <f>J444</f>
        <v>0</v>
      </c>
      <c r="K69" s="162"/>
    </row>
    <row r="70" spans="2:12" s="7" customFormat="1" ht="24.95" customHeight="1">
      <c r="B70" s="149"/>
      <c r="C70" s="150"/>
      <c r="D70" s="151" t="s">
        <v>120</v>
      </c>
      <c r="E70" s="152"/>
      <c r="F70" s="152"/>
      <c r="G70" s="152"/>
      <c r="H70" s="152"/>
      <c r="I70" s="153"/>
      <c r="J70" s="154">
        <f>J462</f>
        <v>0</v>
      </c>
      <c r="K70" s="155"/>
    </row>
    <row r="71" spans="2:12" s="1" customFormat="1" ht="21.75" customHeight="1">
      <c r="B71" s="41"/>
      <c r="C71" s="42"/>
      <c r="D71" s="42"/>
      <c r="E71" s="42"/>
      <c r="F71" s="42"/>
      <c r="G71" s="42"/>
      <c r="H71" s="42"/>
      <c r="I71" s="117"/>
      <c r="J71" s="42"/>
      <c r="K71" s="4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9"/>
      <c r="J72" s="57"/>
      <c r="K72" s="58"/>
    </row>
    <row r="76" spans="2:12" s="1" customFormat="1" ht="6.95" customHeight="1">
      <c r="B76" s="59"/>
      <c r="C76" s="60"/>
      <c r="D76" s="60"/>
      <c r="E76" s="60"/>
      <c r="F76" s="60"/>
      <c r="G76" s="60"/>
      <c r="H76" s="60"/>
      <c r="I76" s="142"/>
      <c r="J76" s="60"/>
      <c r="K76" s="60"/>
      <c r="L76" s="61"/>
    </row>
    <row r="77" spans="2:12" s="1" customFormat="1" ht="36.950000000000003" customHeight="1">
      <c r="B77" s="41"/>
      <c r="C77" s="62" t="s">
        <v>121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4.45" customHeight="1">
      <c r="B79" s="41"/>
      <c r="C79" s="65" t="s">
        <v>18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23.25" customHeight="1">
      <c r="B80" s="41"/>
      <c r="C80" s="63"/>
      <c r="D80" s="63"/>
      <c r="E80" s="363" t="str">
        <f>E7</f>
        <v>Oprava stropu ve 2. nadzemním podlaží</v>
      </c>
      <c r="F80" s="385"/>
      <c r="G80" s="385"/>
      <c r="H80" s="385"/>
      <c r="I80" s="163"/>
      <c r="J80" s="63"/>
      <c r="K80" s="63"/>
      <c r="L80" s="61"/>
    </row>
    <row r="81" spans="2:65" s="1" customFormat="1" ht="6.9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8" customHeight="1">
      <c r="B82" s="41"/>
      <c r="C82" s="65" t="s">
        <v>26</v>
      </c>
      <c r="D82" s="63"/>
      <c r="E82" s="63"/>
      <c r="F82" s="164" t="str">
        <f>F10</f>
        <v>Bělá pod Bezdězem, zámek severní křídlo</v>
      </c>
      <c r="G82" s="63"/>
      <c r="H82" s="63"/>
      <c r="I82" s="165" t="s">
        <v>28</v>
      </c>
      <c r="J82" s="73" t="str">
        <f>IF(J10="","",J10)</f>
        <v>27.2.2017</v>
      </c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>
      <c r="B84" s="41"/>
      <c r="C84" s="65" t="s">
        <v>36</v>
      </c>
      <c r="D84" s="63"/>
      <c r="E84" s="63"/>
      <c r="F84" s="164" t="str">
        <f>E13</f>
        <v>Město Bělá pod Bezdězem</v>
      </c>
      <c r="G84" s="63"/>
      <c r="H84" s="63"/>
      <c r="I84" s="165" t="s">
        <v>43</v>
      </c>
      <c r="J84" s="164" t="str">
        <f>E19</f>
        <v>Projektový atelier pro arch.a poz.stavby s.r.o.</v>
      </c>
      <c r="K84" s="63"/>
      <c r="L84" s="61"/>
    </row>
    <row r="85" spans="2:65" s="1" customFormat="1" ht="14.45" customHeight="1">
      <c r="B85" s="41"/>
      <c r="C85" s="65" t="s">
        <v>41</v>
      </c>
      <c r="D85" s="63"/>
      <c r="E85" s="63"/>
      <c r="F85" s="164" t="str">
        <f>IF(E16="","",E16)</f>
        <v/>
      </c>
      <c r="G85" s="63"/>
      <c r="H85" s="63"/>
      <c r="I85" s="163"/>
      <c r="J85" s="63"/>
      <c r="K85" s="63"/>
      <c r="L85" s="61"/>
    </row>
    <row r="86" spans="2:65" s="1" customFormat="1" ht="10.35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9" customFormat="1" ht="29.25" customHeight="1">
      <c r="B87" s="166"/>
      <c r="C87" s="167" t="s">
        <v>122</v>
      </c>
      <c r="D87" s="168" t="s">
        <v>67</v>
      </c>
      <c r="E87" s="168" t="s">
        <v>63</v>
      </c>
      <c r="F87" s="168" t="s">
        <v>123</v>
      </c>
      <c r="G87" s="168" t="s">
        <v>124</v>
      </c>
      <c r="H87" s="168" t="s">
        <v>125</v>
      </c>
      <c r="I87" s="169" t="s">
        <v>126</v>
      </c>
      <c r="J87" s="168" t="s">
        <v>100</v>
      </c>
      <c r="K87" s="170" t="s">
        <v>127</v>
      </c>
      <c r="L87" s="171"/>
      <c r="M87" s="81" t="s">
        <v>128</v>
      </c>
      <c r="N87" s="82" t="s">
        <v>52</v>
      </c>
      <c r="O87" s="82" t="s">
        <v>129</v>
      </c>
      <c r="P87" s="82" t="s">
        <v>130</v>
      </c>
      <c r="Q87" s="82" t="s">
        <v>131</v>
      </c>
      <c r="R87" s="82" t="s">
        <v>132</v>
      </c>
      <c r="S87" s="82" t="s">
        <v>133</v>
      </c>
      <c r="T87" s="83" t="s">
        <v>134</v>
      </c>
    </row>
    <row r="88" spans="2:65" s="1" customFormat="1" ht="29.25" customHeight="1">
      <c r="B88" s="41"/>
      <c r="C88" s="87" t="s">
        <v>101</v>
      </c>
      <c r="D88" s="63"/>
      <c r="E88" s="63"/>
      <c r="F88" s="63"/>
      <c r="G88" s="63"/>
      <c r="H88" s="63"/>
      <c r="I88" s="163"/>
      <c r="J88" s="172">
        <f>BK88</f>
        <v>0</v>
      </c>
      <c r="K88" s="63"/>
      <c r="L88" s="61"/>
      <c r="M88" s="84"/>
      <c r="N88" s="85"/>
      <c r="O88" s="85"/>
      <c r="P88" s="173">
        <f>P89+P311+P462</f>
        <v>0</v>
      </c>
      <c r="Q88" s="85"/>
      <c r="R88" s="173">
        <f>R89+R311+R462</f>
        <v>87.900392289999999</v>
      </c>
      <c r="S88" s="85"/>
      <c r="T88" s="174">
        <f>T89+T311+T462</f>
        <v>137.65169916000002</v>
      </c>
      <c r="AT88" s="23" t="s">
        <v>81</v>
      </c>
      <c r="AU88" s="23" t="s">
        <v>102</v>
      </c>
      <c r="BK88" s="175">
        <f>BK89+BK311+BK462</f>
        <v>0</v>
      </c>
    </row>
    <row r="89" spans="2:65" s="10" customFormat="1" ht="37.35" customHeight="1">
      <c r="B89" s="176"/>
      <c r="C89" s="177"/>
      <c r="D89" s="178" t="s">
        <v>81</v>
      </c>
      <c r="E89" s="179" t="s">
        <v>135</v>
      </c>
      <c r="F89" s="179" t="s">
        <v>136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P90+P115+P120+P133+P208+P217+P303+P309</f>
        <v>0</v>
      </c>
      <c r="Q89" s="184"/>
      <c r="R89" s="185">
        <f>R90+R115+R120+R133+R208+R217+R303+R309</f>
        <v>78.630267180000004</v>
      </c>
      <c r="S89" s="184"/>
      <c r="T89" s="186">
        <f>T90+T115+T120+T133+T208+T217+T303+T309</f>
        <v>131.46491100000003</v>
      </c>
      <c r="AR89" s="187" t="s">
        <v>25</v>
      </c>
      <c r="AT89" s="188" t="s">
        <v>81</v>
      </c>
      <c r="AU89" s="188" t="s">
        <v>82</v>
      </c>
      <c r="AY89" s="187" t="s">
        <v>137</v>
      </c>
      <c r="BK89" s="189">
        <f>BK90+BK115+BK120+BK133+BK208+BK217+BK303+BK309</f>
        <v>0</v>
      </c>
    </row>
    <row r="90" spans="2:65" s="10" customFormat="1" ht="19.899999999999999" customHeight="1">
      <c r="B90" s="176"/>
      <c r="C90" s="177"/>
      <c r="D90" s="190" t="s">
        <v>81</v>
      </c>
      <c r="E90" s="191" t="s">
        <v>25</v>
      </c>
      <c r="F90" s="191" t="s">
        <v>138</v>
      </c>
      <c r="G90" s="177"/>
      <c r="H90" s="177"/>
      <c r="I90" s="180"/>
      <c r="J90" s="192">
        <f>BK90</f>
        <v>0</v>
      </c>
      <c r="K90" s="177"/>
      <c r="L90" s="182"/>
      <c r="M90" s="183"/>
      <c r="N90" s="184"/>
      <c r="O90" s="184"/>
      <c r="P90" s="185">
        <f>SUM(P91:P114)</f>
        <v>0</v>
      </c>
      <c r="Q90" s="184"/>
      <c r="R90" s="185">
        <f>SUM(R91:R114)</f>
        <v>0</v>
      </c>
      <c r="S90" s="184"/>
      <c r="T90" s="186">
        <f>SUM(T91:T114)</f>
        <v>0</v>
      </c>
      <c r="AR90" s="187" t="s">
        <v>25</v>
      </c>
      <c r="AT90" s="188" t="s">
        <v>81</v>
      </c>
      <c r="AU90" s="188" t="s">
        <v>25</v>
      </c>
      <c r="AY90" s="187" t="s">
        <v>137</v>
      </c>
      <c r="BK90" s="189">
        <f>SUM(BK91:BK114)</f>
        <v>0</v>
      </c>
    </row>
    <row r="91" spans="2:65" s="1" customFormat="1" ht="31.5" customHeight="1">
      <c r="B91" s="41"/>
      <c r="C91" s="193" t="s">
        <v>25</v>
      </c>
      <c r="D91" s="193" t="s">
        <v>139</v>
      </c>
      <c r="E91" s="194" t="s">
        <v>140</v>
      </c>
      <c r="F91" s="195" t="s">
        <v>141</v>
      </c>
      <c r="G91" s="196" t="s">
        <v>142</v>
      </c>
      <c r="H91" s="197">
        <v>0.18099999999999999</v>
      </c>
      <c r="I91" s="198"/>
      <c r="J91" s="199">
        <f>ROUND(I91*H91,2)</f>
        <v>0</v>
      </c>
      <c r="K91" s="195" t="s">
        <v>143</v>
      </c>
      <c r="L91" s="61"/>
      <c r="M91" s="200" t="s">
        <v>38</v>
      </c>
      <c r="N91" s="201" t="s">
        <v>53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3" t="s">
        <v>144</v>
      </c>
      <c r="AT91" s="23" t="s">
        <v>139</v>
      </c>
      <c r="AU91" s="23" t="s">
        <v>91</v>
      </c>
      <c r="AY91" s="23" t="s">
        <v>137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3" t="s">
        <v>25</v>
      </c>
      <c r="BK91" s="204">
        <f>ROUND(I91*H91,2)</f>
        <v>0</v>
      </c>
      <c r="BL91" s="23" t="s">
        <v>144</v>
      </c>
      <c r="BM91" s="23" t="s">
        <v>145</v>
      </c>
    </row>
    <row r="92" spans="2:65" s="11" customFormat="1" ht="13.5">
      <c r="B92" s="205"/>
      <c r="C92" s="206"/>
      <c r="D92" s="207" t="s">
        <v>146</v>
      </c>
      <c r="E92" s="208" t="s">
        <v>38</v>
      </c>
      <c r="F92" s="209" t="s">
        <v>147</v>
      </c>
      <c r="G92" s="206"/>
      <c r="H92" s="210" t="s">
        <v>38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146</v>
      </c>
      <c r="AU92" s="216" t="s">
        <v>91</v>
      </c>
      <c r="AV92" s="11" t="s">
        <v>25</v>
      </c>
      <c r="AW92" s="11" t="s">
        <v>45</v>
      </c>
      <c r="AX92" s="11" t="s">
        <v>82</v>
      </c>
      <c r="AY92" s="216" t="s">
        <v>137</v>
      </c>
    </row>
    <row r="93" spans="2:65" s="12" customFormat="1" ht="13.5">
      <c r="B93" s="217"/>
      <c r="C93" s="218"/>
      <c r="D93" s="207" t="s">
        <v>146</v>
      </c>
      <c r="E93" s="219" t="s">
        <v>38</v>
      </c>
      <c r="F93" s="220" t="s">
        <v>148</v>
      </c>
      <c r="G93" s="218"/>
      <c r="H93" s="221">
        <v>0.18099999999999999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146</v>
      </c>
      <c r="AU93" s="227" t="s">
        <v>91</v>
      </c>
      <c r="AV93" s="12" t="s">
        <v>91</v>
      </c>
      <c r="AW93" s="12" t="s">
        <v>45</v>
      </c>
      <c r="AX93" s="12" t="s">
        <v>82</v>
      </c>
      <c r="AY93" s="227" t="s">
        <v>137</v>
      </c>
    </row>
    <row r="94" spans="2:65" s="13" customFormat="1" ht="13.5">
      <c r="B94" s="228"/>
      <c r="C94" s="229"/>
      <c r="D94" s="230" t="s">
        <v>146</v>
      </c>
      <c r="E94" s="231" t="s">
        <v>38</v>
      </c>
      <c r="F94" s="232" t="s">
        <v>149</v>
      </c>
      <c r="G94" s="229"/>
      <c r="H94" s="233">
        <v>0.18099999999999999</v>
      </c>
      <c r="I94" s="234"/>
      <c r="J94" s="229"/>
      <c r="K94" s="229"/>
      <c r="L94" s="235"/>
      <c r="M94" s="236"/>
      <c r="N94" s="237"/>
      <c r="O94" s="237"/>
      <c r="P94" s="237"/>
      <c r="Q94" s="237"/>
      <c r="R94" s="237"/>
      <c r="S94" s="237"/>
      <c r="T94" s="238"/>
      <c r="AT94" s="239" t="s">
        <v>146</v>
      </c>
      <c r="AU94" s="239" t="s">
        <v>91</v>
      </c>
      <c r="AV94" s="13" t="s">
        <v>144</v>
      </c>
      <c r="AW94" s="13" t="s">
        <v>45</v>
      </c>
      <c r="AX94" s="13" t="s">
        <v>25</v>
      </c>
      <c r="AY94" s="239" t="s">
        <v>137</v>
      </c>
    </row>
    <row r="95" spans="2:65" s="1" customFormat="1" ht="44.25" customHeight="1">
      <c r="B95" s="41"/>
      <c r="C95" s="193" t="s">
        <v>91</v>
      </c>
      <c r="D95" s="193" t="s">
        <v>139</v>
      </c>
      <c r="E95" s="194" t="s">
        <v>150</v>
      </c>
      <c r="F95" s="195" t="s">
        <v>151</v>
      </c>
      <c r="G95" s="196" t="s">
        <v>142</v>
      </c>
      <c r="H95" s="197">
        <v>0.18099999999999999</v>
      </c>
      <c r="I95" s="198"/>
      <c r="J95" s="199">
        <f>ROUND(I95*H95,2)</f>
        <v>0</v>
      </c>
      <c r="K95" s="195" t="s">
        <v>143</v>
      </c>
      <c r="L95" s="61"/>
      <c r="M95" s="200" t="s">
        <v>38</v>
      </c>
      <c r="N95" s="201" t="s">
        <v>53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3" t="s">
        <v>144</v>
      </c>
      <c r="AT95" s="23" t="s">
        <v>139</v>
      </c>
      <c r="AU95" s="23" t="s">
        <v>91</v>
      </c>
      <c r="AY95" s="23" t="s">
        <v>137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3" t="s">
        <v>25</v>
      </c>
      <c r="BK95" s="204">
        <f>ROUND(I95*H95,2)</f>
        <v>0</v>
      </c>
      <c r="BL95" s="23" t="s">
        <v>144</v>
      </c>
      <c r="BM95" s="23" t="s">
        <v>152</v>
      </c>
    </row>
    <row r="96" spans="2:65" s="11" customFormat="1" ht="13.5">
      <c r="B96" s="205"/>
      <c r="C96" s="206"/>
      <c r="D96" s="207" t="s">
        <v>146</v>
      </c>
      <c r="E96" s="208" t="s">
        <v>38</v>
      </c>
      <c r="F96" s="209" t="s">
        <v>147</v>
      </c>
      <c r="G96" s="206"/>
      <c r="H96" s="210" t="s">
        <v>38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146</v>
      </c>
      <c r="AU96" s="216" t="s">
        <v>91</v>
      </c>
      <c r="AV96" s="11" t="s">
        <v>25</v>
      </c>
      <c r="AW96" s="11" t="s">
        <v>45</v>
      </c>
      <c r="AX96" s="11" t="s">
        <v>82</v>
      </c>
      <c r="AY96" s="216" t="s">
        <v>137</v>
      </c>
    </row>
    <row r="97" spans="2:65" s="12" customFormat="1" ht="13.5">
      <c r="B97" s="217"/>
      <c r="C97" s="218"/>
      <c r="D97" s="207" t="s">
        <v>146</v>
      </c>
      <c r="E97" s="219" t="s">
        <v>38</v>
      </c>
      <c r="F97" s="220" t="s">
        <v>148</v>
      </c>
      <c r="G97" s="218"/>
      <c r="H97" s="221">
        <v>0.18099999999999999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146</v>
      </c>
      <c r="AU97" s="227" t="s">
        <v>91</v>
      </c>
      <c r="AV97" s="12" t="s">
        <v>91</v>
      </c>
      <c r="AW97" s="12" t="s">
        <v>45</v>
      </c>
      <c r="AX97" s="12" t="s">
        <v>82</v>
      </c>
      <c r="AY97" s="227" t="s">
        <v>137</v>
      </c>
    </row>
    <row r="98" spans="2:65" s="13" customFormat="1" ht="13.5">
      <c r="B98" s="228"/>
      <c r="C98" s="229"/>
      <c r="D98" s="230" t="s">
        <v>146</v>
      </c>
      <c r="E98" s="231" t="s">
        <v>38</v>
      </c>
      <c r="F98" s="232" t="s">
        <v>149</v>
      </c>
      <c r="G98" s="229"/>
      <c r="H98" s="233">
        <v>0.18099999999999999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146</v>
      </c>
      <c r="AU98" s="239" t="s">
        <v>91</v>
      </c>
      <c r="AV98" s="13" t="s">
        <v>144</v>
      </c>
      <c r="AW98" s="13" t="s">
        <v>45</v>
      </c>
      <c r="AX98" s="13" t="s">
        <v>25</v>
      </c>
      <c r="AY98" s="239" t="s">
        <v>137</v>
      </c>
    </row>
    <row r="99" spans="2:65" s="1" customFormat="1" ht="44.25" customHeight="1">
      <c r="B99" s="41"/>
      <c r="C99" s="193" t="s">
        <v>153</v>
      </c>
      <c r="D99" s="193" t="s">
        <v>139</v>
      </c>
      <c r="E99" s="194" t="s">
        <v>154</v>
      </c>
      <c r="F99" s="195" t="s">
        <v>155</v>
      </c>
      <c r="G99" s="196" t="s">
        <v>142</v>
      </c>
      <c r="H99" s="197">
        <v>1.81</v>
      </c>
      <c r="I99" s="198"/>
      <c r="J99" s="199">
        <f>ROUND(I99*H99,2)</f>
        <v>0</v>
      </c>
      <c r="K99" s="195" t="s">
        <v>143</v>
      </c>
      <c r="L99" s="61"/>
      <c r="M99" s="200" t="s">
        <v>38</v>
      </c>
      <c r="N99" s="201" t="s">
        <v>53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3" t="s">
        <v>144</v>
      </c>
      <c r="AT99" s="23" t="s">
        <v>139</v>
      </c>
      <c r="AU99" s="23" t="s">
        <v>91</v>
      </c>
      <c r="AY99" s="23" t="s">
        <v>137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3" t="s">
        <v>25</v>
      </c>
      <c r="BK99" s="204">
        <f>ROUND(I99*H99,2)</f>
        <v>0</v>
      </c>
      <c r="BL99" s="23" t="s">
        <v>144</v>
      </c>
      <c r="BM99" s="23" t="s">
        <v>156</v>
      </c>
    </row>
    <row r="100" spans="2:65" s="11" customFormat="1" ht="13.5">
      <c r="B100" s="205"/>
      <c r="C100" s="206"/>
      <c r="D100" s="207" t="s">
        <v>146</v>
      </c>
      <c r="E100" s="208" t="s">
        <v>38</v>
      </c>
      <c r="F100" s="209" t="s">
        <v>147</v>
      </c>
      <c r="G100" s="206"/>
      <c r="H100" s="210" t="s">
        <v>38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146</v>
      </c>
      <c r="AU100" s="216" t="s">
        <v>91</v>
      </c>
      <c r="AV100" s="11" t="s">
        <v>25</v>
      </c>
      <c r="AW100" s="11" t="s">
        <v>45</v>
      </c>
      <c r="AX100" s="11" t="s">
        <v>82</v>
      </c>
      <c r="AY100" s="216" t="s">
        <v>137</v>
      </c>
    </row>
    <row r="101" spans="2:65" s="12" customFormat="1" ht="13.5">
      <c r="B101" s="217"/>
      <c r="C101" s="218"/>
      <c r="D101" s="207" t="s">
        <v>146</v>
      </c>
      <c r="E101" s="219" t="s">
        <v>38</v>
      </c>
      <c r="F101" s="220" t="s">
        <v>148</v>
      </c>
      <c r="G101" s="218"/>
      <c r="H101" s="221">
        <v>0.18099999999999999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146</v>
      </c>
      <c r="AU101" s="227" t="s">
        <v>91</v>
      </c>
      <c r="AV101" s="12" t="s">
        <v>91</v>
      </c>
      <c r="AW101" s="12" t="s">
        <v>45</v>
      </c>
      <c r="AX101" s="12" t="s">
        <v>82</v>
      </c>
      <c r="AY101" s="227" t="s">
        <v>137</v>
      </c>
    </row>
    <row r="102" spans="2:65" s="13" customFormat="1" ht="13.5">
      <c r="B102" s="228"/>
      <c r="C102" s="229"/>
      <c r="D102" s="207" t="s">
        <v>146</v>
      </c>
      <c r="E102" s="240" t="s">
        <v>38</v>
      </c>
      <c r="F102" s="241" t="s">
        <v>149</v>
      </c>
      <c r="G102" s="229"/>
      <c r="H102" s="242">
        <v>0.18099999999999999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146</v>
      </c>
      <c r="AU102" s="239" t="s">
        <v>91</v>
      </c>
      <c r="AV102" s="13" t="s">
        <v>144</v>
      </c>
      <c r="AW102" s="13" t="s">
        <v>45</v>
      </c>
      <c r="AX102" s="13" t="s">
        <v>82</v>
      </c>
      <c r="AY102" s="239" t="s">
        <v>137</v>
      </c>
    </row>
    <row r="103" spans="2:65" s="12" customFormat="1" ht="13.5">
      <c r="B103" s="217"/>
      <c r="C103" s="218"/>
      <c r="D103" s="207" t="s">
        <v>146</v>
      </c>
      <c r="E103" s="219" t="s">
        <v>38</v>
      </c>
      <c r="F103" s="220" t="s">
        <v>157</v>
      </c>
      <c r="G103" s="218"/>
      <c r="H103" s="221">
        <v>1.81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146</v>
      </c>
      <c r="AU103" s="227" t="s">
        <v>91</v>
      </c>
      <c r="AV103" s="12" t="s">
        <v>91</v>
      </c>
      <c r="AW103" s="12" t="s">
        <v>45</v>
      </c>
      <c r="AX103" s="12" t="s">
        <v>82</v>
      </c>
      <c r="AY103" s="227" t="s">
        <v>137</v>
      </c>
    </row>
    <row r="104" spans="2:65" s="13" customFormat="1" ht="13.5">
      <c r="B104" s="228"/>
      <c r="C104" s="229"/>
      <c r="D104" s="230" t="s">
        <v>146</v>
      </c>
      <c r="E104" s="231" t="s">
        <v>38</v>
      </c>
      <c r="F104" s="232" t="s">
        <v>149</v>
      </c>
      <c r="G104" s="229"/>
      <c r="H104" s="233">
        <v>1.81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146</v>
      </c>
      <c r="AU104" s="239" t="s">
        <v>91</v>
      </c>
      <c r="AV104" s="13" t="s">
        <v>144</v>
      </c>
      <c r="AW104" s="13" t="s">
        <v>45</v>
      </c>
      <c r="AX104" s="13" t="s">
        <v>25</v>
      </c>
      <c r="AY104" s="239" t="s">
        <v>137</v>
      </c>
    </row>
    <row r="105" spans="2:65" s="1" customFormat="1" ht="22.5" customHeight="1">
      <c r="B105" s="41"/>
      <c r="C105" s="193" t="s">
        <v>144</v>
      </c>
      <c r="D105" s="193" t="s">
        <v>139</v>
      </c>
      <c r="E105" s="194" t="s">
        <v>158</v>
      </c>
      <c r="F105" s="195" t="s">
        <v>159</v>
      </c>
      <c r="G105" s="196" t="s">
        <v>142</v>
      </c>
      <c r="H105" s="197">
        <v>0.18099999999999999</v>
      </c>
      <c r="I105" s="198"/>
      <c r="J105" s="199">
        <f>ROUND(I105*H105,2)</f>
        <v>0</v>
      </c>
      <c r="K105" s="195" t="s">
        <v>143</v>
      </c>
      <c r="L105" s="61"/>
      <c r="M105" s="200" t="s">
        <v>38</v>
      </c>
      <c r="N105" s="201" t="s">
        <v>53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3" t="s">
        <v>144</v>
      </c>
      <c r="AT105" s="23" t="s">
        <v>139</v>
      </c>
      <c r="AU105" s="23" t="s">
        <v>91</v>
      </c>
      <c r="AY105" s="23" t="s">
        <v>137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3" t="s">
        <v>25</v>
      </c>
      <c r="BK105" s="204">
        <f>ROUND(I105*H105,2)</f>
        <v>0</v>
      </c>
      <c r="BL105" s="23" t="s">
        <v>144</v>
      </c>
      <c r="BM105" s="23" t="s">
        <v>160</v>
      </c>
    </row>
    <row r="106" spans="2:65" s="11" customFormat="1" ht="13.5">
      <c r="B106" s="205"/>
      <c r="C106" s="206"/>
      <c r="D106" s="207" t="s">
        <v>146</v>
      </c>
      <c r="E106" s="208" t="s">
        <v>38</v>
      </c>
      <c r="F106" s="209" t="s">
        <v>147</v>
      </c>
      <c r="G106" s="206"/>
      <c r="H106" s="210" t="s">
        <v>38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146</v>
      </c>
      <c r="AU106" s="216" t="s">
        <v>91</v>
      </c>
      <c r="AV106" s="11" t="s">
        <v>25</v>
      </c>
      <c r="AW106" s="11" t="s">
        <v>45</v>
      </c>
      <c r="AX106" s="11" t="s">
        <v>82</v>
      </c>
      <c r="AY106" s="216" t="s">
        <v>137</v>
      </c>
    </row>
    <row r="107" spans="2:65" s="12" customFormat="1" ht="13.5">
      <c r="B107" s="217"/>
      <c r="C107" s="218"/>
      <c r="D107" s="207" t="s">
        <v>146</v>
      </c>
      <c r="E107" s="219" t="s">
        <v>38</v>
      </c>
      <c r="F107" s="220" t="s">
        <v>148</v>
      </c>
      <c r="G107" s="218"/>
      <c r="H107" s="221">
        <v>0.18099999999999999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146</v>
      </c>
      <c r="AU107" s="227" t="s">
        <v>91</v>
      </c>
      <c r="AV107" s="12" t="s">
        <v>91</v>
      </c>
      <c r="AW107" s="12" t="s">
        <v>45</v>
      </c>
      <c r="AX107" s="12" t="s">
        <v>82</v>
      </c>
      <c r="AY107" s="227" t="s">
        <v>137</v>
      </c>
    </row>
    <row r="108" spans="2:65" s="13" customFormat="1" ht="13.5">
      <c r="B108" s="228"/>
      <c r="C108" s="229"/>
      <c r="D108" s="230" t="s">
        <v>146</v>
      </c>
      <c r="E108" s="231" t="s">
        <v>38</v>
      </c>
      <c r="F108" s="232" t="s">
        <v>149</v>
      </c>
      <c r="G108" s="229"/>
      <c r="H108" s="233">
        <v>0.18099999999999999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146</v>
      </c>
      <c r="AU108" s="239" t="s">
        <v>91</v>
      </c>
      <c r="AV108" s="13" t="s">
        <v>144</v>
      </c>
      <c r="AW108" s="13" t="s">
        <v>45</v>
      </c>
      <c r="AX108" s="13" t="s">
        <v>25</v>
      </c>
      <c r="AY108" s="239" t="s">
        <v>137</v>
      </c>
    </row>
    <row r="109" spans="2:65" s="1" customFormat="1" ht="22.5" customHeight="1">
      <c r="B109" s="41"/>
      <c r="C109" s="193" t="s">
        <v>161</v>
      </c>
      <c r="D109" s="193" t="s">
        <v>139</v>
      </c>
      <c r="E109" s="194" t="s">
        <v>162</v>
      </c>
      <c r="F109" s="195" t="s">
        <v>163</v>
      </c>
      <c r="G109" s="196" t="s">
        <v>164</v>
      </c>
      <c r="H109" s="197">
        <v>0.36199999999999999</v>
      </c>
      <c r="I109" s="198"/>
      <c r="J109" s="199">
        <f>ROUND(I109*H109,2)</f>
        <v>0</v>
      </c>
      <c r="K109" s="195" t="s">
        <v>143</v>
      </c>
      <c r="L109" s="61"/>
      <c r="M109" s="200" t="s">
        <v>38</v>
      </c>
      <c r="N109" s="201" t="s">
        <v>53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3" t="s">
        <v>144</v>
      </c>
      <c r="AT109" s="23" t="s">
        <v>139</v>
      </c>
      <c r="AU109" s="23" t="s">
        <v>91</v>
      </c>
      <c r="AY109" s="23" t="s">
        <v>137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3" t="s">
        <v>25</v>
      </c>
      <c r="BK109" s="204">
        <f>ROUND(I109*H109,2)</f>
        <v>0</v>
      </c>
      <c r="BL109" s="23" t="s">
        <v>144</v>
      </c>
      <c r="BM109" s="23" t="s">
        <v>165</v>
      </c>
    </row>
    <row r="110" spans="2:65" s="11" customFormat="1" ht="13.5">
      <c r="B110" s="205"/>
      <c r="C110" s="206"/>
      <c r="D110" s="207" t="s">
        <v>146</v>
      </c>
      <c r="E110" s="208" t="s">
        <v>38</v>
      </c>
      <c r="F110" s="209" t="s">
        <v>147</v>
      </c>
      <c r="G110" s="206"/>
      <c r="H110" s="210" t="s">
        <v>38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146</v>
      </c>
      <c r="AU110" s="216" t="s">
        <v>91</v>
      </c>
      <c r="AV110" s="11" t="s">
        <v>25</v>
      </c>
      <c r="AW110" s="11" t="s">
        <v>45</v>
      </c>
      <c r="AX110" s="11" t="s">
        <v>82</v>
      </c>
      <c r="AY110" s="216" t="s">
        <v>137</v>
      </c>
    </row>
    <row r="111" spans="2:65" s="12" customFormat="1" ht="13.5">
      <c r="B111" s="217"/>
      <c r="C111" s="218"/>
      <c r="D111" s="207" t="s">
        <v>146</v>
      </c>
      <c r="E111" s="219" t="s">
        <v>38</v>
      </c>
      <c r="F111" s="220" t="s">
        <v>148</v>
      </c>
      <c r="G111" s="218"/>
      <c r="H111" s="221">
        <v>0.18099999999999999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146</v>
      </c>
      <c r="AU111" s="227" t="s">
        <v>91</v>
      </c>
      <c r="AV111" s="12" t="s">
        <v>91</v>
      </c>
      <c r="AW111" s="12" t="s">
        <v>45</v>
      </c>
      <c r="AX111" s="12" t="s">
        <v>82</v>
      </c>
      <c r="AY111" s="227" t="s">
        <v>137</v>
      </c>
    </row>
    <row r="112" spans="2:65" s="13" customFormat="1" ht="13.5">
      <c r="B112" s="228"/>
      <c r="C112" s="229"/>
      <c r="D112" s="207" t="s">
        <v>146</v>
      </c>
      <c r="E112" s="240" t="s">
        <v>38</v>
      </c>
      <c r="F112" s="241" t="s">
        <v>149</v>
      </c>
      <c r="G112" s="229"/>
      <c r="H112" s="242">
        <v>0.18099999999999999</v>
      </c>
      <c r="I112" s="234"/>
      <c r="J112" s="229"/>
      <c r="K112" s="229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146</v>
      </c>
      <c r="AU112" s="239" t="s">
        <v>91</v>
      </c>
      <c r="AV112" s="13" t="s">
        <v>144</v>
      </c>
      <c r="AW112" s="13" t="s">
        <v>45</v>
      </c>
      <c r="AX112" s="13" t="s">
        <v>82</v>
      </c>
      <c r="AY112" s="239" t="s">
        <v>137</v>
      </c>
    </row>
    <row r="113" spans="2:65" s="12" customFormat="1" ht="13.5">
      <c r="B113" s="217"/>
      <c r="C113" s="218"/>
      <c r="D113" s="207" t="s">
        <v>146</v>
      </c>
      <c r="E113" s="219" t="s">
        <v>38</v>
      </c>
      <c r="F113" s="220" t="s">
        <v>166</v>
      </c>
      <c r="G113" s="218"/>
      <c r="H113" s="221">
        <v>0.36199999999999999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146</v>
      </c>
      <c r="AU113" s="227" t="s">
        <v>91</v>
      </c>
      <c r="AV113" s="12" t="s">
        <v>91</v>
      </c>
      <c r="AW113" s="12" t="s">
        <v>45</v>
      </c>
      <c r="AX113" s="12" t="s">
        <v>82</v>
      </c>
      <c r="AY113" s="227" t="s">
        <v>137</v>
      </c>
    </row>
    <row r="114" spans="2:65" s="13" customFormat="1" ht="13.5">
      <c r="B114" s="228"/>
      <c r="C114" s="229"/>
      <c r="D114" s="207" t="s">
        <v>146</v>
      </c>
      <c r="E114" s="240" t="s">
        <v>38</v>
      </c>
      <c r="F114" s="241" t="s">
        <v>149</v>
      </c>
      <c r="G114" s="229"/>
      <c r="H114" s="242">
        <v>0.36199999999999999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146</v>
      </c>
      <c r="AU114" s="239" t="s">
        <v>91</v>
      </c>
      <c r="AV114" s="13" t="s">
        <v>144</v>
      </c>
      <c r="AW114" s="13" t="s">
        <v>45</v>
      </c>
      <c r="AX114" s="13" t="s">
        <v>25</v>
      </c>
      <c r="AY114" s="239" t="s">
        <v>137</v>
      </c>
    </row>
    <row r="115" spans="2:65" s="10" customFormat="1" ht="29.85" customHeight="1">
      <c r="B115" s="176"/>
      <c r="C115" s="177"/>
      <c r="D115" s="190" t="s">
        <v>81</v>
      </c>
      <c r="E115" s="191" t="s">
        <v>91</v>
      </c>
      <c r="F115" s="191" t="s">
        <v>167</v>
      </c>
      <c r="G115" s="177"/>
      <c r="H115" s="177"/>
      <c r="I115" s="180"/>
      <c r="J115" s="192">
        <f>BK115</f>
        <v>0</v>
      </c>
      <c r="K115" s="177"/>
      <c r="L115" s="182"/>
      <c r="M115" s="183"/>
      <c r="N115" s="184"/>
      <c r="O115" s="184"/>
      <c r="P115" s="185">
        <f>SUM(P116:P119)</f>
        <v>0</v>
      </c>
      <c r="Q115" s="184"/>
      <c r="R115" s="185">
        <f>SUM(R116:R119)</f>
        <v>5.1200000000000004E-3</v>
      </c>
      <c r="S115" s="184"/>
      <c r="T115" s="186">
        <f>SUM(T116:T119)</f>
        <v>0</v>
      </c>
      <c r="AR115" s="187" t="s">
        <v>25</v>
      </c>
      <c r="AT115" s="188" t="s">
        <v>81</v>
      </c>
      <c r="AU115" s="188" t="s">
        <v>25</v>
      </c>
      <c r="AY115" s="187" t="s">
        <v>137</v>
      </c>
      <c r="BK115" s="189">
        <f>SUM(BK116:BK119)</f>
        <v>0</v>
      </c>
    </row>
    <row r="116" spans="2:65" s="1" customFormat="1" ht="31.5" customHeight="1">
      <c r="B116" s="41"/>
      <c r="C116" s="193" t="s">
        <v>168</v>
      </c>
      <c r="D116" s="193" t="s">
        <v>139</v>
      </c>
      <c r="E116" s="194" t="s">
        <v>169</v>
      </c>
      <c r="F116" s="195" t="s">
        <v>170</v>
      </c>
      <c r="G116" s="196" t="s">
        <v>171</v>
      </c>
      <c r="H116" s="197">
        <v>16</v>
      </c>
      <c r="I116" s="198"/>
      <c r="J116" s="199">
        <f>ROUND(I116*H116,2)</f>
        <v>0</v>
      </c>
      <c r="K116" s="195" t="s">
        <v>143</v>
      </c>
      <c r="L116" s="61"/>
      <c r="M116" s="200" t="s">
        <v>38</v>
      </c>
      <c r="N116" s="201" t="s">
        <v>53</v>
      </c>
      <c r="O116" s="42"/>
      <c r="P116" s="202">
        <f>O116*H116</f>
        <v>0</v>
      </c>
      <c r="Q116" s="202">
        <v>3.2000000000000003E-4</v>
      </c>
      <c r="R116" s="202">
        <f>Q116*H116</f>
        <v>5.1200000000000004E-3</v>
      </c>
      <c r="S116" s="202">
        <v>0</v>
      </c>
      <c r="T116" s="203">
        <f>S116*H116</f>
        <v>0</v>
      </c>
      <c r="AR116" s="23" t="s">
        <v>144</v>
      </c>
      <c r="AT116" s="23" t="s">
        <v>139</v>
      </c>
      <c r="AU116" s="23" t="s">
        <v>91</v>
      </c>
      <c r="AY116" s="23" t="s">
        <v>137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3" t="s">
        <v>25</v>
      </c>
      <c r="BK116" s="204">
        <f>ROUND(I116*H116,2)</f>
        <v>0</v>
      </c>
      <c r="BL116" s="23" t="s">
        <v>144</v>
      </c>
      <c r="BM116" s="23" t="s">
        <v>172</v>
      </c>
    </row>
    <row r="117" spans="2:65" s="11" customFormat="1" ht="13.5">
      <c r="B117" s="205"/>
      <c r="C117" s="206"/>
      <c r="D117" s="207" t="s">
        <v>146</v>
      </c>
      <c r="E117" s="208" t="s">
        <v>38</v>
      </c>
      <c r="F117" s="209" t="s">
        <v>173</v>
      </c>
      <c r="G117" s="206"/>
      <c r="H117" s="210" t="s">
        <v>38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146</v>
      </c>
      <c r="AU117" s="216" t="s">
        <v>91</v>
      </c>
      <c r="AV117" s="11" t="s">
        <v>25</v>
      </c>
      <c r="AW117" s="11" t="s">
        <v>45</v>
      </c>
      <c r="AX117" s="11" t="s">
        <v>82</v>
      </c>
      <c r="AY117" s="216" t="s">
        <v>137</v>
      </c>
    </row>
    <row r="118" spans="2:65" s="12" customFormat="1" ht="13.5">
      <c r="B118" s="217"/>
      <c r="C118" s="218"/>
      <c r="D118" s="207" t="s">
        <v>146</v>
      </c>
      <c r="E118" s="219" t="s">
        <v>38</v>
      </c>
      <c r="F118" s="220" t="s">
        <v>174</v>
      </c>
      <c r="G118" s="218"/>
      <c r="H118" s="221">
        <v>16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146</v>
      </c>
      <c r="AU118" s="227" t="s">
        <v>91</v>
      </c>
      <c r="AV118" s="12" t="s">
        <v>91</v>
      </c>
      <c r="AW118" s="12" t="s">
        <v>45</v>
      </c>
      <c r="AX118" s="12" t="s">
        <v>82</v>
      </c>
      <c r="AY118" s="227" t="s">
        <v>137</v>
      </c>
    </row>
    <row r="119" spans="2:65" s="13" customFormat="1" ht="13.5">
      <c r="B119" s="228"/>
      <c r="C119" s="229"/>
      <c r="D119" s="207" t="s">
        <v>146</v>
      </c>
      <c r="E119" s="240" t="s">
        <v>38</v>
      </c>
      <c r="F119" s="241" t="s">
        <v>149</v>
      </c>
      <c r="G119" s="229"/>
      <c r="H119" s="242">
        <v>16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146</v>
      </c>
      <c r="AU119" s="239" t="s">
        <v>91</v>
      </c>
      <c r="AV119" s="13" t="s">
        <v>144</v>
      </c>
      <c r="AW119" s="13" t="s">
        <v>45</v>
      </c>
      <c r="AX119" s="13" t="s">
        <v>25</v>
      </c>
      <c r="AY119" s="239" t="s">
        <v>137</v>
      </c>
    </row>
    <row r="120" spans="2:65" s="10" customFormat="1" ht="29.85" customHeight="1">
      <c r="B120" s="176"/>
      <c r="C120" s="177"/>
      <c r="D120" s="190" t="s">
        <v>81</v>
      </c>
      <c r="E120" s="191" t="s">
        <v>153</v>
      </c>
      <c r="F120" s="191" t="s">
        <v>175</v>
      </c>
      <c r="G120" s="177"/>
      <c r="H120" s="177"/>
      <c r="I120" s="180"/>
      <c r="J120" s="192">
        <f>BK120</f>
        <v>0</v>
      </c>
      <c r="K120" s="177"/>
      <c r="L120" s="182"/>
      <c r="M120" s="183"/>
      <c r="N120" s="184"/>
      <c r="O120" s="184"/>
      <c r="P120" s="185">
        <f>SUM(P121:P132)</f>
        <v>0</v>
      </c>
      <c r="Q120" s="184"/>
      <c r="R120" s="185">
        <f>SUM(R121:R132)</f>
        <v>2.3756652000000003</v>
      </c>
      <c r="S120" s="184"/>
      <c r="T120" s="186">
        <f>SUM(T121:T132)</f>
        <v>0</v>
      </c>
      <c r="AR120" s="187" t="s">
        <v>25</v>
      </c>
      <c r="AT120" s="188" t="s">
        <v>81</v>
      </c>
      <c r="AU120" s="188" t="s">
        <v>25</v>
      </c>
      <c r="AY120" s="187" t="s">
        <v>137</v>
      </c>
      <c r="BK120" s="189">
        <f>SUM(BK121:BK132)</f>
        <v>0</v>
      </c>
    </row>
    <row r="121" spans="2:65" s="1" customFormat="1" ht="31.5" customHeight="1">
      <c r="B121" s="41"/>
      <c r="C121" s="193" t="s">
        <v>176</v>
      </c>
      <c r="D121" s="193" t="s">
        <v>139</v>
      </c>
      <c r="E121" s="194" t="s">
        <v>177</v>
      </c>
      <c r="F121" s="195" t="s">
        <v>178</v>
      </c>
      <c r="G121" s="196" t="s">
        <v>164</v>
      </c>
      <c r="H121" s="197">
        <v>2.1749999999999998</v>
      </c>
      <c r="I121" s="198"/>
      <c r="J121" s="199">
        <f>ROUND(I121*H121,2)</f>
        <v>0</v>
      </c>
      <c r="K121" s="195" t="s">
        <v>143</v>
      </c>
      <c r="L121" s="61"/>
      <c r="M121" s="200" t="s">
        <v>38</v>
      </c>
      <c r="N121" s="201" t="s">
        <v>53</v>
      </c>
      <c r="O121" s="42"/>
      <c r="P121" s="202">
        <f>O121*H121</f>
        <v>0</v>
      </c>
      <c r="Q121" s="202">
        <v>1.0900000000000001</v>
      </c>
      <c r="R121" s="202">
        <f>Q121*H121</f>
        <v>2.3707500000000001</v>
      </c>
      <c r="S121" s="202">
        <v>0</v>
      </c>
      <c r="T121" s="203">
        <f>S121*H121</f>
        <v>0</v>
      </c>
      <c r="AR121" s="23" t="s">
        <v>144</v>
      </c>
      <c r="AT121" s="23" t="s">
        <v>139</v>
      </c>
      <c r="AU121" s="23" t="s">
        <v>91</v>
      </c>
      <c r="AY121" s="23" t="s">
        <v>137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3" t="s">
        <v>25</v>
      </c>
      <c r="BK121" s="204">
        <f>ROUND(I121*H121,2)</f>
        <v>0</v>
      </c>
      <c r="BL121" s="23" t="s">
        <v>144</v>
      </c>
      <c r="BM121" s="23" t="s">
        <v>179</v>
      </c>
    </row>
    <row r="122" spans="2:65" s="12" customFormat="1" ht="13.5">
      <c r="B122" s="217"/>
      <c r="C122" s="218"/>
      <c r="D122" s="207" t="s">
        <v>146</v>
      </c>
      <c r="E122" s="219" t="s">
        <v>38</v>
      </c>
      <c r="F122" s="220" t="s">
        <v>180</v>
      </c>
      <c r="G122" s="218"/>
      <c r="H122" s="221">
        <v>2.1749999999999998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146</v>
      </c>
      <c r="AU122" s="227" t="s">
        <v>91</v>
      </c>
      <c r="AV122" s="12" t="s">
        <v>91</v>
      </c>
      <c r="AW122" s="12" t="s">
        <v>45</v>
      </c>
      <c r="AX122" s="12" t="s">
        <v>82</v>
      </c>
      <c r="AY122" s="227" t="s">
        <v>137</v>
      </c>
    </row>
    <row r="123" spans="2:65" s="13" customFormat="1" ht="13.5">
      <c r="B123" s="228"/>
      <c r="C123" s="229"/>
      <c r="D123" s="230" t="s">
        <v>146</v>
      </c>
      <c r="E123" s="231" t="s">
        <v>38</v>
      </c>
      <c r="F123" s="232" t="s">
        <v>149</v>
      </c>
      <c r="G123" s="229"/>
      <c r="H123" s="233">
        <v>2.1749999999999998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146</v>
      </c>
      <c r="AU123" s="239" t="s">
        <v>91</v>
      </c>
      <c r="AV123" s="13" t="s">
        <v>144</v>
      </c>
      <c r="AW123" s="13" t="s">
        <v>45</v>
      </c>
      <c r="AX123" s="13" t="s">
        <v>25</v>
      </c>
      <c r="AY123" s="239" t="s">
        <v>137</v>
      </c>
    </row>
    <row r="124" spans="2:65" s="1" customFormat="1" ht="31.5" customHeight="1">
      <c r="B124" s="41"/>
      <c r="C124" s="193" t="s">
        <v>181</v>
      </c>
      <c r="D124" s="193" t="s">
        <v>139</v>
      </c>
      <c r="E124" s="194" t="s">
        <v>182</v>
      </c>
      <c r="F124" s="195" t="s">
        <v>183</v>
      </c>
      <c r="G124" s="196" t="s">
        <v>171</v>
      </c>
      <c r="H124" s="197">
        <v>10.24</v>
      </c>
      <c r="I124" s="198"/>
      <c r="J124" s="199">
        <f>ROUND(I124*H124,2)</f>
        <v>0</v>
      </c>
      <c r="K124" s="195" t="s">
        <v>143</v>
      </c>
      <c r="L124" s="61"/>
      <c r="M124" s="200" t="s">
        <v>38</v>
      </c>
      <c r="N124" s="201" t="s">
        <v>53</v>
      </c>
      <c r="O124" s="42"/>
      <c r="P124" s="202">
        <f>O124*H124</f>
        <v>0</v>
      </c>
      <c r="Q124" s="202">
        <v>4.8000000000000001E-4</v>
      </c>
      <c r="R124" s="202">
        <f>Q124*H124</f>
        <v>4.9152000000000006E-3</v>
      </c>
      <c r="S124" s="202">
        <v>0</v>
      </c>
      <c r="T124" s="203">
        <f>S124*H124</f>
        <v>0</v>
      </c>
      <c r="AR124" s="23" t="s">
        <v>144</v>
      </c>
      <c r="AT124" s="23" t="s">
        <v>139</v>
      </c>
      <c r="AU124" s="23" t="s">
        <v>91</v>
      </c>
      <c r="AY124" s="23" t="s">
        <v>137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3" t="s">
        <v>25</v>
      </c>
      <c r="BK124" s="204">
        <f>ROUND(I124*H124,2)</f>
        <v>0</v>
      </c>
      <c r="BL124" s="23" t="s">
        <v>144</v>
      </c>
      <c r="BM124" s="23" t="s">
        <v>184</v>
      </c>
    </row>
    <row r="125" spans="2:65" s="11" customFormat="1" ht="13.5">
      <c r="B125" s="205"/>
      <c r="C125" s="206"/>
      <c r="D125" s="207" t="s">
        <v>146</v>
      </c>
      <c r="E125" s="208" t="s">
        <v>38</v>
      </c>
      <c r="F125" s="209" t="s">
        <v>185</v>
      </c>
      <c r="G125" s="206"/>
      <c r="H125" s="210" t="s">
        <v>38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146</v>
      </c>
      <c r="AU125" s="216" t="s">
        <v>91</v>
      </c>
      <c r="AV125" s="11" t="s">
        <v>25</v>
      </c>
      <c r="AW125" s="11" t="s">
        <v>45</v>
      </c>
      <c r="AX125" s="11" t="s">
        <v>82</v>
      </c>
      <c r="AY125" s="216" t="s">
        <v>137</v>
      </c>
    </row>
    <row r="126" spans="2:65" s="11" customFormat="1" ht="13.5">
      <c r="B126" s="205"/>
      <c r="C126" s="206"/>
      <c r="D126" s="207" t="s">
        <v>146</v>
      </c>
      <c r="E126" s="208" t="s">
        <v>38</v>
      </c>
      <c r="F126" s="209" t="s">
        <v>186</v>
      </c>
      <c r="G126" s="206"/>
      <c r="H126" s="210" t="s">
        <v>38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146</v>
      </c>
      <c r="AU126" s="216" t="s">
        <v>91</v>
      </c>
      <c r="AV126" s="11" t="s">
        <v>25</v>
      </c>
      <c r="AW126" s="11" t="s">
        <v>45</v>
      </c>
      <c r="AX126" s="11" t="s">
        <v>82</v>
      </c>
      <c r="AY126" s="216" t="s">
        <v>137</v>
      </c>
    </row>
    <row r="127" spans="2:65" s="12" customFormat="1" ht="13.5">
      <c r="B127" s="217"/>
      <c r="C127" s="218"/>
      <c r="D127" s="207" t="s">
        <v>146</v>
      </c>
      <c r="E127" s="219" t="s">
        <v>38</v>
      </c>
      <c r="F127" s="220" t="s">
        <v>187</v>
      </c>
      <c r="G127" s="218"/>
      <c r="H127" s="221">
        <v>1.6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146</v>
      </c>
      <c r="AU127" s="227" t="s">
        <v>91</v>
      </c>
      <c r="AV127" s="12" t="s">
        <v>91</v>
      </c>
      <c r="AW127" s="12" t="s">
        <v>45</v>
      </c>
      <c r="AX127" s="12" t="s">
        <v>82</v>
      </c>
      <c r="AY127" s="227" t="s">
        <v>137</v>
      </c>
    </row>
    <row r="128" spans="2:65" s="11" customFormat="1" ht="13.5">
      <c r="B128" s="205"/>
      <c r="C128" s="206"/>
      <c r="D128" s="207" t="s">
        <v>146</v>
      </c>
      <c r="E128" s="208" t="s">
        <v>38</v>
      </c>
      <c r="F128" s="209" t="s">
        <v>188</v>
      </c>
      <c r="G128" s="206"/>
      <c r="H128" s="210" t="s">
        <v>38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146</v>
      </c>
      <c r="AU128" s="216" t="s">
        <v>91</v>
      </c>
      <c r="AV128" s="11" t="s">
        <v>25</v>
      </c>
      <c r="AW128" s="11" t="s">
        <v>45</v>
      </c>
      <c r="AX128" s="11" t="s">
        <v>82</v>
      </c>
      <c r="AY128" s="216" t="s">
        <v>137</v>
      </c>
    </row>
    <row r="129" spans="2:65" s="12" customFormat="1" ht="13.5">
      <c r="B129" s="217"/>
      <c r="C129" s="218"/>
      <c r="D129" s="207" t="s">
        <v>146</v>
      </c>
      <c r="E129" s="219" t="s">
        <v>38</v>
      </c>
      <c r="F129" s="220" t="s">
        <v>189</v>
      </c>
      <c r="G129" s="218"/>
      <c r="H129" s="221">
        <v>1.44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146</v>
      </c>
      <c r="AU129" s="227" t="s">
        <v>91</v>
      </c>
      <c r="AV129" s="12" t="s">
        <v>91</v>
      </c>
      <c r="AW129" s="12" t="s">
        <v>45</v>
      </c>
      <c r="AX129" s="12" t="s">
        <v>82</v>
      </c>
      <c r="AY129" s="227" t="s">
        <v>137</v>
      </c>
    </row>
    <row r="130" spans="2:65" s="11" customFormat="1" ht="13.5">
      <c r="B130" s="205"/>
      <c r="C130" s="206"/>
      <c r="D130" s="207" t="s">
        <v>146</v>
      </c>
      <c r="E130" s="208" t="s">
        <v>38</v>
      </c>
      <c r="F130" s="209" t="s">
        <v>190</v>
      </c>
      <c r="G130" s="206"/>
      <c r="H130" s="210" t="s">
        <v>38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146</v>
      </c>
      <c r="AU130" s="216" t="s">
        <v>91</v>
      </c>
      <c r="AV130" s="11" t="s">
        <v>25</v>
      </c>
      <c r="AW130" s="11" t="s">
        <v>45</v>
      </c>
      <c r="AX130" s="11" t="s">
        <v>82</v>
      </c>
      <c r="AY130" s="216" t="s">
        <v>137</v>
      </c>
    </row>
    <row r="131" spans="2:65" s="12" customFormat="1" ht="13.5">
      <c r="B131" s="217"/>
      <c r="C131" s="218"/>
      <c r="D131" s="207" t="s">
        <v>146</v>
      </c>
      <c r="E131" s="219" t="s">
        <v>38</v>
      </c>
      <c r="F131" s="220" t="s">
        <v>191</v>
      </c>
      <c r="G131" s="218"/>
      <c r="H131" s="221">
        <v>7.2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146</v>
      </c>
      <c r="AU131" s="227" t="s">
        <v>91</v>
      </c>
      <c r="AV131" s="12" t="s">
        <v>91</v>
      </c>
      <c r="AW131" s="12" t="s">
        <v>45</v>
      </c>
      <c r="AX131" s="12" t="s">
        <v>82</v>
      </c>
      <c r="AY131" s="227" t="s">
        <v>137</v>
      </c>
    </row>
    <row r="132" spans="2:65" s="13" customFormat="1" ht="13.5">
      <c r="B132" s="228"/>
      <c r="C132" s="229"/>
      <c r="D132" s="207" t="s">
        <v>146</v>
      </c>
      <c r="E132" s="240" t="s">
        <v>38</v>
      </c>
      <c r="F132" s="241" t="s">
        <v>149</v>
      </c>
      <c r="G132" s="229"/>
      <c r="H132" s="242">
        <v>10.24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146</v>
      </c>
      <c r="AU132" s="239" t="s">
        <v>91</v>
      </c>
      <c r="AV132" s="13" t="s">
        <v>144</v>
      </c>
      <c r="AW132" s="13" t="s">
        <v>45</v>
      </c>
      <c r="AX132" s="13" t="s">
        <v>25</v>
      </c>
      <c r="AY132" s="239" t="s">
        <v>137</v>
      </c>
    </row>
    <row r="133" spans="2:65" s="10" customFormat="1" ht="29.85" customHeight="1">
      <c r="B133" s="176"/>
      <c r="C133" s="177"/>
      <c r="D133" s="190" t="s">
        <v>81</v>
      </c>
      <c r="E133" s="191" t="s">
        <v>144</v>
      </c>
      <c r="F133" s="191" t="s">
        <v>192</v>
      </c>
      <c r="G133" s="177"/>
      <c r="H133" s="177"/>
      <c r="I133" s="180"/>
      <c r="J133" s="192">
        <f>BK133</f>
        <v>0</v>
      </c>
      <c r="K133" s="177"/>
      <c r="L133" s="182"/>
      <c r="M133" s="183"/>
      <c r="N133" s="184"/>
      <c r="O133" s="184"/>
      <c r="P133" s="185">
        <f>SUM(P134:P207)</f>
        <v>0</v>
      </c>
      <c r="Q133" s="184"/>
      <c r="R133" s="185">
        <f>SUM(R134:R207)</f>
        <v>43.714027960000003</v>
      </c>
      <c r="S133" s="184"/>
      <c r="T133" s="186">
        <f>SUM(T134:T207)</f>
        <v>0</v>
      </c>
      <c r="AR133" s="187" t="s">
        <v>25</v>
      </c>
      <c r="AT133" s="188" t="s">
        <v>81</v>
      </c>
      <c r="AU133" s="188" t="s">
        <v>25</v>
      </c>
      <c r="AY133" s="187" t="s">
        <v>137</v>
      </c>
      <c r="BK133" s="189">
        <f>SUM(BK134:BK207)</f>
        <v>0</v>
      </c>
    </row>
    <row r="134" spans="2:65" s="1" customFormat="1" ht="31.5" customHeight="1">
      <c r="B134" s="41"/>
      <c r="C134" s="193" t="s">
        <v>193</v>
      </c>
      <c r="D134" s="193" t="s">
        <v>139</v>
      </c>
      <c r="E134" s="194" t="s">
        <v>194</v>
      </c>
      <c r="F134" s="195" t="s">
        <v>195</v>
      </c>
      <c r="G134" s="196" t="s">
        <v>196</v>
      </c>
      <c r="H134" s="197">
        <v>3</v>
      </c>
      <c r="I134" s="198"/>
      <c r="J134" s="199">
        <f>ROUND(I134*H134,2)</f>
        <v>0</v>
      </c>
      <c r="K134" s="195" t="s">
        <v>143</v>
      </c>
      <c r="L134" s="61"/>
      <c r="M134" s="200" t="s">
        <v>38</v>
      </c>
      <c r="N134" s="201" t="s">
        <v>53</v>
      </c>
      <c r="O134" s="42"/>
      <c r="P134" s="202">
        <f>O134*H134</f>
        <v>0</v>
      </c>
      <c r="Q134" s="202">
        <v>0.26978000000000002</v>
      </c>
      <c r="R134" s="202">
        <f>Q134*H134</f>
        <v>0.80934000000000006</v>
      </c>
      <c r="S134" s="202">
        <v>0</v>
      </c>
      <c r="T134" s="203">
        <f>S134*H134</f>
        <v>0</v>
      </c>
      <c r="AR134" s="23" t="s">
        <v>144</v>
      </c>
      <c r="AT134" s="23" t="s">
        <v>139</v>
      </c>
      <c r="AU134" s="23" t="s">
        <v>91</v>
      </c>
      <c r="AY134" s="23" t="s">
        <v>137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3" t="s">
        <v>25</v>
      </c>
      <c r="BK134" s="204">
        <f>ROUND(I134*H134,2)</f>
        <v>0</v>
      </c>
      <c r="BL134" s="23" t="s">
        <v>144</v>
      </c>
      <c r="BM134" s="23" t="s">
        <v>197</v>
      </c>
    </row>
    <row r="135" spans="2:65" s="11" customFormat="1" ht="13.5">
      <c r="B135" s="205"/>
      <c r="C135" s="206"/>
      <c r="D135" s="207" t="s">
        <v>146</v>
      </c>
      <c r="E135" s="208" t="s">
        <v>38</v>
      </c>
      <c r="F135" s="209" t="s">
        <v>198</v>
      </c>
      <c r="G135" s="206"/>
      <c r="H135" s="210" t="s">
        <v>38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146</v>
      </c>
      <c r="AU135" s="216" t="s">
        <v>91</v>
      </c>
      <c r="AV135" s="11" t="s">
        <v>25</v>
      </c>
      <c r="AW135" s="11" t="s">
        <v>45</v>
      </c>
      <c r="AX135" s="11" t="s">
        <v>82</v>
      </c>
      <c r="AY135" s="216" t="s">
        <v>137</v>
      </c>
    </row>
    <row r="136" spans="2:65" s="12" customFormat="1" ht="13.5">
      <c r="B136" s="217"/>
      <c r="C136" s="218"/>
      <c r="D136" s="207" t="s">
        <v>146</v>
      </c>
      <c r="E136" s="219" t="s">
        <v>38</v>
      </c>
      <c r="F136" s="220" t="s">
        <v>199</v>
      </c>
      <c r="G136" s="218"/>
      <c r="H136" s="221">
        <v>3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146</v>
      </c>
      <c r="AU136" s="227" t="s">
        <v>91</v>
      </c>
      <c r="AV136" s="12" t="s">
        <v>91</v>
      </c>
      <c r="AW136" s="12" t="s">
        <v>45</v>
      </c>
      <c r="AX136" s="12" t="s">
        <v>82</v>
      </c>
      <c r="AY136" s="227" t="s">
        <v>137</v>
      </c>
    </row>
    <row r="137" spans="2:65" s="13" customFormat="1" ht="13.5">
      <c r="B137" s="228"/>
      <c r="C137" s="229"/>
      <c r="D137" s="230" t="s">
        <v>146</v>
      </c>
      <c r="E137" s="231" t="s">
        <v>38</v>
      </c>
      <c r="F137" s="232" t="s">
        <v>149</v>
      </c>
      <c r="G137" s="229"/>
      <c r="H137" s="233">
        <v>3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146</v>
      </c>
      <c r="AU137" s="239" t="s">
        <v>91</v>
      </c>
      <c r="AV137" s="13" t="s">
        <v>144</v>
      </c>
      <c r="AW137" s="13" t="s">
        <v>45</v>
      </c>
      <c r="AX137" s="13" t="s">
        <v>25</v>
      </c>
      <c r="AY137" s="239" t="s">
        <v>137</v>
      </c>
    </row>
    <row r="138" spans="2:65" s="1" customFormat="1" ht="22.5" customHeight="1">
      <c r="B138" s="41"/>
      <c r="C138" s="193" t="s">
        <v>30</v>
      </c>
      <c r="D138" s="193" t="s">
        <v>139</v>
      </c>
      <c r="E138" s="194" t="s">
        <v>200</v>
      </c>
      <c r="F138" s="195" t="s">
        <v>201</v>
      </c>
      <c r="G138" s="196" t="s">
        <v>202</v>
      </c>
      <c r="H138" s="197">
        <v>1</v>
      </c>
      <c r="I138" s="198"/>
      <c r="J138" s="199">
        <f>ROUND(I138*H138,2)</f>
        <v>0</v>
      </c>
      <c r="K138" s="195" t="s">
        <v>38</v>
      </c>
      <c r="L138" s="61"/>
      <c r="M138" s="200" t="s">
        <v>38</v>
      </c>
      <c r="N138" s="201" t="s">
        <v>53</v>
      </c>
      <c r="O138" s="42"/>
      <c r="P138" s="202">
        <f>O138*H138</f>
        <v>0</v>
      </c>
      <c r="Q138" s="202">
        <v>0.26978000000000002</v>
      </c>
      <c r="R138" s="202">
        <f>Q138*H138</f>
        <v>0.26978000000000002</v>
      </c>
      <c r="S138" s="202">
        <v>0</v>
      </c>
      <c r="T138" s="203">
        <f>S138*H138</f>
        <v>0</v>
      </c>
      <c r="AR138" s="23" t="s">
        <v>144</v>
      </c>
      <c r="AT138" s="23" t="s">
        <v>139</v>
      </c>
      <c r="AU138" s="23" t="s">
        <v>91</v>
      </c>
      <c r="AY138" s="23" t="s">
        <v>137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3" t="s">
        <v>25</v>
      </c>
      <c r="BK138" s="204">
        <f>ROUND(I138*H138,2)</f>
        <v>0</v>
      </c>
      <c r="BL138" s="23" t="s">
        <v>144</v>
      </c>
      <c r="BM138" s="23" t="s">
        <v>203</v>
      </c>
    </row>
    <row r="139" spans="2:65" s="11" customFormat="1" ht="13.5">
      <c r="B139" s="205"/>
      <c r="C139" s="206"/>
      <c r="D139" s="207" t="s">
        <v>146</v>
      </c>
      <c r="E139" s="208" t="s">
        <v>38</v>
      </c>
      <c r="F139" s="209" t="s">
        <v>204</v>
      </c>
      <c r="G139" s="206"/>
      <c r="H139" s="210" t="s">
        <v>38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146</v>
      </c>
      <c r="AU139" s="216" t="s">
        <v>91</v>
      </c>
      <c r="AV139" s="11" t="s">
        <v>25</v>
      </c>
      <c r="AW139" s="11" t="s">
        <v>45</v>
      </c>
      <c r="AX139" s="11" t="s">
        <v>82</v>
      </c>
      <c r="AY139" s="216" t="s">
        <v>137</v>
      </c>
    </row>
    <row r="140" spans="2:65" s="12" customFormat="1" ht="13.5">
      <c r="B140" s="217"/>
      <c r="C140" s="218"/>
      <c r="D140" s="207" t="s">
        <v>146</v>
      </c>
      <c r="E140" s="219" t="s">
        <v>38</v>
      </c>
      <c r="F140" s="220" t="s">
        <v>25</v>
      </c>
      <c r="G140" s="218"/>
      <c r="H140" s="221">
        <v>1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146</v>
      </c>
      <c r="AU140" s="227" t="s">
        <v>91</v>
      </c>
      <c r="AV140" s="12" t="s">
        <v>91</v>
      </c>
      <c r="AW140" s="12" t="s">
        <v>45</v>
      </c>
      <c r="AX140" s="12" t="s">
        <v>82</v>
      </c>
      <c r="AY140" s="227" t="s">
        <v>137</v>
      </c>
    </row>
    <row r="141" spans="2:65" s="13" customFormat="1" ht="13.5">
      <c r="B141" s="228"/>
      <c r="C141" s="229"/>
      <c r="D141" s="230" t="s">
        <v>146</v>
      </c>
      <c r="E141" s="231" t="s">
        <v>38</v>
      </c>
      <c r="F141" s="232" t="s">
        <v>149</v>
      </c>
      <c r="G141" s="229"/>
      <c r="H141" s="233">
        <v>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146</v>
      </c>
      <c r="AU141" s="239" t="s">
        <v>91</v>
      </c>
      <c r="AV141" s="13" t="s">
        <v>144</v>
      </c>
      <c r="AW141" s="13" t="s">
        <v>45</v>
      </c>
      <c r="AX141" s="13" t="s">
        <v>25</v>
      </c>
      <c r="AY141" s="239" t="s">
        <v>137</v>
      </c>
    </row>
    <row r="142" spans="2:65" s="1" customFormat="1" ht="22.5" customHeight="1">
      <c r="B142" s="41"/>
      <c r="C142" s="193" t="s">
        <v>205</v>
      </c>
      <c r="D142" s="193" t="s">
        <v>139</v>
      </c>
      <c r="E142" s="194" t="s">
        <v>206</v>
      </c>
      <c r="F142" s="195" t="s">
        <v>207</v>
      </c>
      <c r="G142" s="196" t="s">
        <v>202</v>
      </c>
      <c r="H142" s="197">
        <v>1</v>
      </c>
      <c r="I142" s="198"/>
      <c r="J142" s="199">
        <f>ROUND(I142*H142,2)</f>
        <v>0</v>
      </c>
      <c r="K142" s="195" t="s">
        <v>38</v>
      </c>
      <c r="L142" s="61"/>
      <c r="M142" s="200" t="s">
        <v>38</v>
      </c>
      <c r="N142" s="201" t="s">
        <v>53</v>
      </c>
      <c r="O142" s="42"/>
      <c r="P142" s="202">
        <f>O142*H142</f>
        <v>0</v>
      </c>
      <c r="Q142" s="202">
        <v>0.26978000000000002</v>
      </c>
      <c r="R142" s="202">
        <f>Q142*H142</f>
        <v>0.26978000000000002</v>
      </c>
      <c r="S142" s="202">
        <v>0</v>
      </c>
      <c r="T142" s="203">
        <f>S142*H142</f>
        <v>0</v>
      </c>
      <c r="AR142" s="23" t="s">
        <v>144</v>
      </c>
      <c r="AT142" s="23" t="s">
        <v>139</v>
      </c>
      <c r="AU142" s="23" t="s">
        <v>91</v>
      </c>
      <c r="AY142" s="23" t="s">
        <v>137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3" t="s">
        <v>25</v>
      </c>
      <c r="BK142" s="204">
        <f>ROUND(I142*H142,2)</f>
        <v>0</v>
      </c>
      <c r="BL142" s="23" t="s">
        <v>144</v>
      </c>
      <c r="BM142" s="23" t="s">
        <v>208</v>
      </c>
    </row>
    <row r="143" spans="2:65" s="11" customFormat="1" ht="13.5">
      <c r="B143" s="205"/>
      <c r="C143" s="206"/>
      <c r="D143" s="207" t="s">
        <v>146</v>
      </c>
      <c r="E143" s="208" t="s">
        <v>38</v>
      </c>
      <c r="F143" s="209" t="s">
        <v>209</v>
      </c>
      <c r="G143" s="206"/>
      <c r="H143" s="210" t="s">
        <v>38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146</v>
      </c>
      <c r="AU143" s="216" t="s">
        <v>91</v>
      </c>
      <c r="AV143" s="11" t="s">
        <v>25</v>
      </c>
      <c r="AW143" s="11" t="s">
        <v>45</v>
      </c>
      <c r="AX143" s="11" t="s">
        <v>82</v>
      </c>
      <c r="AY143" s="216" t="s">
        <v>137</v>
      </c>
    </row>
    <row r="144" spans="2:65" s="12" customFormat="1" ht="13.5">
      <c r="B144" s="217"/>
      <c r="C144" s="218"/>
      <c r="D144" s="207" t="s">
        <v>146</v>
      </c>
      <c r="E144" s="219" t="s">
        <v>38</v>
      </c>
      <c r="F144" s="220" t="s">
        <v>25</v>
      </c>
      <c r="G144" s="218"/>
      <c r="H144" s="221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146</v>
      </c>
      <c r="AU144" s="227" t="s">
        <v>91</v>
      </c>
      <c r="AV144" s="12" t="s">
        <v>91</v>
      </c>
      <c r="AW144" s="12" t="s">
        <v>45</v>
      </c>
      <c r="AX144" s="12" t="s">
        <v>82</v>
      </c>
      <c r="AY144" s="227" t="s">
        <v>137</v>
      </c>
    </row>
    <row r="145" spans="2:65" s="13" customFormat="1" ht="13.5">
      <c r="B145" s="228"/>
      <c r="C145" s="229"/>
      <c r="D145" s="230" t="s">
        <v>146</v>
      </c>
      <c r="E145" s="231" t="s">
        <v>38</v>
      </c>
      <c r="F145" s="232" t="s">
        <v>149</v>
      </c>
      <c r="G145" s="229"/>
      <c r="H145" s="233">
        <v>1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146</v>
      </c>
      <c r="AU145" s="239" t="s">
        <v>91</v>
      </c>
      <c r="AV145" s="13" t="s">
        <v>144</v>
      </c>
      <c r="AW145" s="13" t="s">
        <v>45</v>
      </c>
      <c r="AX145" s="13" t="s">
        <v>25</v>
      </c>
      <c r="AY145" s="239" t="s">
        <v>137</v>
      </c>
    </row>
    <row r="146" spans="2:65" s="1" customFormat="1" ht="22.5" customHeight="1">
      <c r="B146" s="41"/>
      <c r="C146" s="193" t="s">
        <v>210</v>
      </c>
      <c r="D146" s="193" t="s">
        <v>139</v>
      </c>
      <c r="E146" s="194" t="s">
        <v>211</v>
      </c>
      <c r="F146" s="195" t="s">
        <v>212</v>
      </c>
      <c r="G146" s="196" t="s">
        <v>202</v>
      </c>
      <c r="H146" s="197">
        <v>1</v>
      </c>
      <c r="I146" s="198"/>
      <c r="J146" s="199">
        <f>ROUND(I146*H146,2)</f>
        <v>0</v>
      </c>
      <c r="K146" s="195" t="s">
        <v>38</v>
      </c>
      <c r="L146" s="61"/>
      <c r="M146" s="200" t="s">
        <v>38</v>
      </c>
      <c r="N146" s="201" t="s">
        <v>53</v>
      </c>
      <c r="O146" s="42"/>
      <c r="P146" s="202">
        <f>O146*H146</f>
        <v>0</v>
      </c>
      <c r="Q146" s="202">
        <v>0.26978000000000002</v>
      </c>
      <c r="R146" s="202">
        <f>Q146*H146</f>
        <v>0.26978000000000002</v>
      </c>
      <c r="S146" s="202">
        <v>0</v>
      </c>
      <c r="T146" s="203">
        <f>S146*H146</f>
        <v>0</v>
      </c>
      <c r="AR146" s="23" t="s">
        <v>144</v>
      </c>
      <c r="AT146" s="23" t="s">
        <v>139</v>
      </c>
      <c r="AU146" s="23" t="s">
        <v>91</v>
      </c>
      <c r="AY146" s="23" t="s">
        <v>137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3" t="s">
        <v>25</v>
      </c>
      <c r="BK146" s="204">
        <f>ROUND(I146*H146,2)</f>
        <v>0</v>
      </c>
      <c r="BL146" s="23" t="s">
        <v>144</v>
      </c>
      <c r="BM146" s="23" t="s">
        <v>213</v>
      </c>
    </row>
    <row r="147" spans="2:65" s="11" customFormat="1" ht="13.5">
      <c r="B147" s="205"/>
      <c r="C147" s="206"/>
      <c r="D147" s="207" t="s">
        <v>146</v>
      </c>
      <c r="E147" s="208" t="s">
        <v>38</v>
      </c>
      <c r="F147" s="209" t="s">
        <v>214</v>
      </c>
      <c r="G147" s="206"/>
      <c r="H147" s="210" t="s">
        <v>38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146</v>
      </c>
      <c r="AU147" s="216" t="s">
        <v>91</v>
      </c>
      <c r="AV147" s="11" t="s">
        <v>25</v>
      </c>
      <c r="AW147" s="11" t="s">
        <v>45</v>
      </c>
      <c r="AX147" s="11" t="s">
        <v>82</v>
      </c>
      <c r="AY147" s="216" t="s">
        <v>137</v>
      </c>
    </row>
    <row r="148" spans="2:65" s="12" customFormat="1" ht="13.5">
      <c r="B148" s="217"/>
      <c r="C148" s="218"/>
      <c r="D148" s="207" t="s">
        <v>146</v>
      </c>
      <c r="E148" s="219" t="s">
        <v>38</v>
      </c>
      <c r="F148" s="220" t="s">
        <v>25</v>
      </c>
      <c r="G148" s="218"/>
      <c r="H148" s="221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146</v>
      </c>
      <c r="AU148" s="227" t="s">
        <v>91</v>
      </c>
      <c r="AV148" s="12" t="s">
        <v>91</v>
      </c>
      <c r="AW148" s="12" t="s">
        <v>45</v>
      </c>
      <c r="AX148" s="12" t="s">
        <v>82</v>
      </c>
      <c r="AY148" s="227" t="s">
        <v>137</v>
      </c>
    </row>
    <row r="149" spans="2:65" s="13" customFormat="1" ht="13.5">
      <c r="B149" s="228"/>
      <c r="C149" s="229"/>
      <c r="D149" s="230" t="s">
        <v>146</v>
      </c>
      <c r="E149" s="231" t="s">
        <v>38</v>
      </c>
      <c r="F149" s="232" t="s">
        <v>149</v>
      </c>
      <c r="G149" s="229"/>
      <c r="H149" s="233">
        <v>1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146</v>
      </c>
      <c r="AU149" s="239" t="s">
        <v>91</v>
      </c>
      <c r="AV149" s="13" t="s">
        <v>144</v>
      </c>
      <c r="AW149" s="13" t="s">
        <v>45</v>
      </c>
      <c r="AX149" s="13" t="s">
        <v>25</v>
      </c>
      <c r="AY149" s="239" t="s">
        <v>137</v>
      </c>
    </row>
    <row r="150" spans="2:65" s="1" customFormat="1" ht="31.5" customHeight="1">
      <c r="B150" s="41"/>
      <c r="C150" s="193" t="s">
        <v>215</v>
      </c>
      <c r="D150" s="193" t="s">
        <v>139</v>
      </c>
      <c r="E150" s="194" t="s">
        <v>216</v>
      </c>
      <c r="F150" s="195" t="s">
        <v>217</v>
      </c>
      <c r="G150" s="196" t="s">
        <v>142</v>
      </c>
      <c r="H150" s="197">
        <v>14.518000000000001</v>
      </c>
      <c r="I150" s="198"/>
      <c r="J150" s="199">
        <f>ROUND(I150*H150,2)</f>
        <v>0</v>
      </c>
      <c r="K150" s="195" t="s">
        <v>143</v>
      </c>
      <c r="L150" s="61"/>
      <c r="M150" s="200" t="s">
        <v>38</v>
      </c>
      <c r="N150" s="201" t="s">
        <v>53</v>
      </c>
      <c r="O150" s="42"/>
      <c r="P150" s="202">
        <f>O150*H150</f>
        <v>0</v>
      </c>
      <c r="Q150" s="202">
        <v>2.45343</v>
      </c>
      <c r="R150" s="202">
        <f>Q150*H150</f>
        <v>35.618896740000004</v>
      </c>
      <c r="S150" s="202">
        <v>0</v>
      </c>
      <c r="T150" s="203">
        <f>S150*H150</f>
        <v>0</v>
      </c>
      <c r="AR150" s="23" t="s">
        <v>144</v>
      </c>
      <c r="AT150" s="23" t="s">
        <v>139</v>
      </c>
      <c r="AU150" s="23" t="s">
        <v>91</v>
      </c>
      <c r="AY150" s="23" t="s">
        <v>137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3" t="s">
        <v>25</v>
      </c>
      <c r="BK150" s="204">
        <f>ROUND(I150*H150,2)</f>
        <v>0</v>
      </c>
      <c r="BL150" s="23" t="s">
        <v>144</v>
      </c>
      <c r="BM150" s="23" t="s">
        <v>218</v>
      </c>
    </row>
    <row r="151" spans="2:65" s="11" customFormat="1" ht="13.5">
      <c r="B151" s="205"/>
      <c r="C151" s="206"/>
      <c r="D151" s="207" t="s">
        <v>146</v>
      </c>
      <c r="E151" s="208" t="s">
        <v>38</v>
      </c>
      <c r="F151" s="209" t="s">
        <v>219</v>
      </c>
      <c r="G151" s="206"/>
      <c r="H151" s="210" t="s">
        <v>38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146</v>
      </c>
      <c r="AU151" s="216" t="s">
        <v>91</v>
      </c>
      <c r="AV151" s="11" t="s">
        <v>25</v>
      </c>
      <c r="AW151" s="11" t="s">
        <v>45</v>
      </c>
      <c r="AX151" s="11" t="s">
        <v>82</v>
      </c>
      <c r="AY151" s="216" t="s">
        <v>137</v>
      </c>
    </row>
    <row r="152" spans="2:65" s="12" customFormat="1" ht="13.5">
      <c r="B152" s="217"/>
      <c r="C152" s="218"/>
      <c r="D152" s="207" t="s">
        <v>146</v>
      </c>
      <c r="E152" s="219" t="s">
        <v>38</v>
      </c>
      <c r="F152" s="220" t="s">
        <v>220</v>
      </c>
      <c r="G152" s="218"/>
      <c r="H152" s="221">
        <v>2.3879999999999999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146</v>
      </c>
      <c r="AU152" s="227" t="s">
        <v>91</v>
      </c>
      <c r="AV152" s="12" t="s">
        <v>91</v>
      </c>
      <c r="AW152" s="12" t="s">
        <v>45</v>
      </c>
      <c r="AX152" s="12" t="s">
        <v>82</v>
      </c>
      <c r="AY152" s="227" t="s">
        <v>137</v>
      </c>
    </row>
    <row r="153" spans="2:65" s="12" customFormat="1" ht="13.5">
      <c r="B153" s="217"/>
      <c r="C153" s="218"/>
      <c r="D153" s="207" t="s">
        <v>146</v>
      </c>
      <c r="E153" s="219" t="s">
        <v>38</v>
      </c>
      <c r="F153" s="220" t="s">
        <v>221</v>
      </c>
      <c r="G153" s="218"/>
      <c r="H153" s="221">
        <v>3.01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146</v>
      </c>
      <c r="AU153" s="227" t="s">
        <v>91</v>
      </c>
      <c r="AV153" s="12" t="s">
        <v>91</v>
      </c>
      <c r="AW153" s="12" t="s">
        <v>45</v>
      </c>
      <c r="AX153" s="12" t="s">
        <v>82</v>
      </c>
      <c r="AY153" s="227" t="s">
        <v>137</v>
      </c>
    </row>
    <row r="154" spans="2:65" s="12" customFormat="1" ht="13.5">
      <c r="B154" s="217"/>
      <c r="C154" s="218"/>
      <c r="D154" s="207" t="s">
        <v>146</v>
      </c>
      <c r="E154" s="219" t="s">
        <v>38</v>
      </c>
      <c r="F154" s="220" t="s">
        <v>222</v>
      </c>
      <c r="G154" s="218"/>
      <c r="H154" s="221">
        <v>3.89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146</v>
      </c>
      <c r="AU154" s="227" t="s">
        <v>91</v>
      </c>
      <c r="AV154" s="12" t="s">
        <v>91</v>
      </c>
      <c r="AW154" s="12" t="s">
        <v>45</v>
      </c>
      <c r="AX154" s="12" t="s">
        <v>82</v>
      </c>
      <c r="AY154" s="227" t="s">
        <v>137</v>
      </c>
    </row>
    <row r="155" spans="2:65" s="12" customFormat="1" ht="13.5">
      <c r="B155" s="217"/>
      <c r="C155" s="218"/>
      <c r="D155" s="207" t="s">
        <v>146</v>
      </c>
      <c r="E155" s="219" t="s">
        <v>38</v>
      </c>
      <c r="F155" s="220" t="s">
        <v>223</v>
      </c>
      <c r="G155" s="218"/>
      <c r="H155" s="221">
        <v>5.8029999999999999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146</v>
      </c>
      <c r="AU155" s="227" t="s">
        <v>91</v>
      </c>
      <c r="AV155" s="12" t="s">
        <v>91</v>
      </c>
      <c r="AW155" s="12" t="s">
        <v>45</v>
      </c>
      <c r="AX155" s="12" t="s">
        <v>82</v>
      </c>
      <c r="AY155" s="227" t="s">
        <v>137</v>
      </c>
    </row>
    <row r="156" spans="2:65" s="12" customFormat="1" ht="13.5">
      <c r="B156" s="217"/>
      <c r="C156" s="218"/>
      <c r="D156" s="207" t="s">
        <v>146</v>
      </c>
      <c r="E156" s="219" t="s">
        <v>38</v>
      </c>
      <c r="F156" s="220" t="s">
        <v>224</v>
      </c>
      <c r="G156" s="218"/>
      <c r="H156" s="221">
        <v>1.881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146</v>
      </c>
      <c r="AU156" s="227" t="s">
        <v>91</v>
      </c>
      <c r="AV156" s="12" t="s">
        <v>91</v>
      </c>
      <c r="AW156" s="12" t="s">
        <v>45</v>
      </c>
      <c r="AX156" s="12" t="s">
        <v>82</v>
      </c>
      <c r="AY156" s="227" t="s">
        <v>137</v>
      </c>
    </row>
    <row r="157" spans="2:65" s="12" customFormat="1" ht="13.5">
      <c r="B157" s="217"/>
      <c r="C157" s="218"/>
      <c r="D157" s="207" t="s">
        <v>146</v>
      </c>
      <c r="E157" s="219" t="s">
        <v>38</v>
      </c>
      <c r="F157" s="220" t="s">
        <v>225</v>
      </c>
      <c r="G157" s="218"/>
      <c r="H157" s="221">
        <v>3.9710000000000001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146</v>
      </c>
      <c r="AU157" s="227" t="s">
        <v>91</v>
      </c>
      <c r="AV157" s="12" t="s">
        <v>91</v>
      </c>
      <c r="AW157" s="12" t="s">
        <v>45</v>
      </c>
      <c r="AX157" s="12" t="s">
        <v>82</v>
      </c>
      <c r="AY157" s="227" t="s">
        <v>137</v>
      </c>
    </row>
    <row r="158" spans="2:65" s="12" customFormat="1" ht="13.5">
      <c r="B158" s="217"/>
      <c r="C158" s="218"/>
      <c r="D158" s="207" t="s">
        <v>146</v>
      </c>
      <c r="E158" s="219" t="s">
        <v>38</v>
      </c>
      <c r="F158" s="220" t="s">
        <v>226</v>
      </c>
      <c r="G158" s="218"/>
      <c r="H158" s="221">
        <v>12.95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146</v>
      </c>
      <c r="AU158" s="227" t="s">
        <v>91</v>
      </c>
      <c r="AV158" s="12" t="s">
        <v>91</v>
      </c>
      <c r="AW158" s="12" t="s">
        <v>45</v>
      </c>
      <c r="AX158" s="12" t="s">
        <v>82</v>
      </c>
      <c r="AY158" s="227" t="s">
        <v>137</v>
      </c>
    </row>
    <row r="159" spans="2:65" s="12" customFormat="1" ht="13.5">
      <c r="B159" s="217"/>
      <c r="C159" s="218"/>
      <c r="D159" s="207" t="s">
        <v>146</v>
      </c>
      <c r="E159" s="219" t="s">
        <v>38</v>
      </c>
      <c r="F159" s="220" t="s">
        <v>227</v>
      </c>
      <c r="G159" s="218"/>
      <c r="H159" s="221">
        <v>13.657999999999999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146</v>
      </c>
      <c r="AU159" s="227" t="s">
        <v>91</v>
      </c>
      <c r="AV159" s="12" t="s">
        <v>91</v>
      </c>
      <c r="AW159" s="12" t="s">
        <v>45</v>
      </c>
      <c r="AX159" s="12" t="s">
        <v>82</v>
      </c>
      <c r="AY159" s="227" t="s">
        <v>137</v>
      </c>
    </row>
    <row r="160" spans="2:65" s="12" customFormat="1" ht="13.5">
      <c r="B160" s="217"/>
      <c r="C160" s="218"/>
      <c r="D160" s="207" t="s">
        <v>146</v>
      </c>
      <c r="E160" s="219" t="s">
        <v>38</v>
      </c>
      <c r="F160" s="220" t="s">
        <v>228</v>
      </c>
      <c r="G160" s="218"/>
      <c r="H160" s="221">
        <v>15.62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146</v>
      </c>
      <c r="AU160" s="227" t="s">
        <v>91</v>
      </c>
      <c r="AV160" s="12" t="s">
        <v>91</v>
      </c>
      <c r="AW160" s="12" t="s">
        <v>45</v>
      </c>
      <c r="AX160" s="12" t="s">
        <v>82</v>
      </c>
      <c r="AY160" s="227" t="s">
        <v>137</v>
      </c>
    </row>
    <row r="161" spans="2:65" s="12" customFormat="1" ht="13.5">
      <c r="B161" s="217"/>
      <c r="C161" s="218"/>
      <c r="D161" s="207" t="s">
        <v>146</v>
      </c>
      <c r="E161" s="219" t="s">
        <v>38</v>
      </c>
      <c r="F161" s="220" t="s">
        <v>229</v>
      </c>
      <c r="G161" s="218"/>
      <c r="H161" s="221">
        <v>12.602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146</v>
      </c>
      <c r="AU161" s="227" t="s">
        <v>91</v>
      </c>
      <c r="AV161" s="12" t="s">
        <v>91</v>
      </c>
      <c r="AW161" s="12" t="s">
        <v>45</v>
      </c>
      <c r="AX161" s="12" t="s">
        <v>82</v>
      </c>
      <c r="AY161" s="227" t="s">
        <v>137</v>
      </c>
    </row>
    <row r="162" spans="2:65" s="12" customFormat="1" ht="13.5">
      <c r="B162" s="217"/>
      <c r="C162" s="218"/>
      <c r="D162" s="207" t="s">
        <v>146</v>
      </c>
      <c r="E162" s="219" t="s">
        <v>38</v>
      </c>
      <c r="F162" s="220" t="s">
        <v>230</v>
      </c>
      <c r="G162" s="218"/>
      <c r="H162" s="221">
        <v>16.164000000000001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146</v>
      </c>
      <c r="AU162" s="227" t="s">
        <v>91</v>
      </c>
      <c r="AV162" s="12" t="s">
        <v>91</v>
      </c>
      <c r="AW162" s="12" t="s">
        <v>45</v>
      </c>
      <c r="AX162" s="12" t="s">
        <v>82</v>
      </c>
      <c r="AY162" s="227" t="s">
        <v>137</v>
      </c>
    </row>
    <row r="163" spans="2:65" s="12" customFormat="1" ht="13.5">
      <c r="B163" s="217"/>
      <c r="C163" s="218"/>
      <c r="D163" s="207" t="s">
        <v>146</v>
      </c>
      <c r="E163" s="219" t="s">
        <v>38</v>
      </c>
      <c r="F163" s="220" t="s">
        <v>231</v>
      </c>
      <c r="G163" s="218"/>
      <c r="H163" s="221">
        <v>16.36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146</v>
      </c>
      <c r="AU163" s="227" t="s">
        <v>91</v>
      </c>
      <c r="AV163" s="12" t="s">
        <v>91</v>
      </c>
      <c r="AW163" s="12" t="s">
        <v>45</v>
      </c>
      <c r="AX163" s="12" t="s">
        <v>82</v>
      </c>
      <c r="AY163" s="227" t="s">
        <v>137</v>
      </c>
    </row>
    <row r="164" spans="2:65" s="12" customFormat="1" ht="13.5">
      <c r="B164" s="217"/>
      <c r="C164" s="218"/>
      <c r="D164" s="207" t="s">
        <v>146</v>
      </c>
      <c r="E164" s="219" t="s">
        <v>38</v>
      </c>
      <c r="F164" s="220" t="s">
        <v>232</v>
      </c>
      <c r="G164" s="218"/>
      <c r="H164" s="221">
        <v>21.076000000000001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146</v>
      </c>
      <c r="AU164" s="227" t="s">
        <v>91</v>
      </c>
      <c r="AV164" s="12" t="s">
        <v>91</v>
      </c>
      <c r="AW164" s="12" t="s">
        <v>45</v>
      </c>
      <c r="AX164" s="12" t="s">
        <v>82</v>
      </c>
      <c r="AY164" s="227" t="s">
        <v>137</v>
      </c>
    </row>
    <row r="165" spans="2:65" s="12" customFormat="1" ht="13.5">
      <c r="B165" s="217"/>
      <c r="C165" s="218"/>
      <c r="D165" s="207" t="s">
        <v>146</v>
      </c>
      <c r="E165" s="219" t="s">
        <v>38</v>
      </c>
      <c r="F165" s="220" t="s">
        <v>233</v>
      </c>
      <c r="G165" s="218"/>
      <c r="H165" s="221">
        <v>15.811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146</v>
      </c>
      <c r="AU165" s="227" t="s">
        <v>91</v>
      </c>
      <c r="AV165" s="12" t="s">
        <v>91</v>
      </c>
      <c r="AW165" s="12" t="s">
        <v>45</v>
      </c>
      <c r="AX165" s="12" t="s">
        <v>82</v>
      </c>
      <c r="AY165" s="227" t="s">
        <v>137</v>
      </c>
    </row>
    <row r="166" spans="2:65" s="13" customFormat="1" ht="13.5">
      <c r="B166" s="228"/>
      <c r="C166" s="229"/>
      <c r="D166" s="207" t="s">
        <v>146</v>
      </c>
      <c r="E166" s="240" t="s">
        <v>38</v>
      </c>
      <c r="F166" s="241" t="s">
        <v>149</v>
      </c>
      <c r="G166" s="229"/>
      <c r="H166" s="242">
        <v>145.184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146</v>
      </c>
      <c r="AU166" s="239" t="s">
        <v>91</v>
      </c>
      <c r="AV166" s="13" t="s">
        <v>144</v>
      </c>
      <c r="AW166" s="13" t="s">
        <v>45</v>
      </c>
      <c r="AX166" s="13" t="s">
        <v>82</v>
      </c>
      <c r="AY166" s="239" t="s">
        <v>137</v>
      </c>
    </row>
    <row r="167" spans="2:65" s="12" customFormat="1" ht="13.5">
      <c r="B167" s="217"/>
      <c r="C167" s="218"/>
      <c r="D167" s="207" t="s">
        <v>146</v>
      </c>
      <c r="E167" s="219" t="s">
        <v>38</v>
      </c>
      <c r="F167" s="220" t="s">
        <v>234</v>
      </c>
      <c r="G167" s="218"/>
      <c r="H167" s="221">
        <v>14.518000000000001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146</v>
      </c>
      <c r="AU167" s="227" t="s">
        <v>91</v>
      </c>
      <c r="AV167" s="12" t="s">
        <v>91</v>
      </c>
      <c r="AW167" s="12" t="s">
        <v>45</v>
      </c>
      <c r="AX167" s="12" t="s">
        <v>82</v>
      </c>
      <c r="AY167" s="227" t="s">
        <v>137</v>
      </c>
    </row>
    <row r="168" spans="2:65" s="13" customFormat="1" ht="13.5">
      <c r="B168" s="228"/>
      <c r="C168" s="229"/>
      <c r="D168" s="230" t="s">
        <v>146</v>
      </c>
      <c r="E168" s="231" t="s">
        <v>38</v>
      </c>
      <c r="F168" s="232" t="s">
        <v>149</v>
      </c>
      <c r="G168" s="229"/>
      <c r="H168" s="233">
        <v>14.518000000000001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146</v>
      </c>
      <c r="AU168" s="239" t="s">
        <v>91</v>
      </c>
      <c r="AV168" s="13" t="s">
        <v>144</v>
      </c>
      <c r="AW168" s="13" t="s">
        <v>45</v>
      </c>
      <c r="AX168" s="13" t="s">
        <v>25</v>
      </c>
      <c r="AY168" s="239" t="s">
        <v>137</v>
      </c>
    </row>
    <row r="169" spans="2:65" s="1" customFormat="1" ht="69.75" customHeight="1">
      <c r="B169" s="41"/>
      <c r="C169" s="193" t="s">
        <v>235</v>
      </c>
      <c r="D169" s="193" t="s">
        <v>139</v>
      </c>
      <c r="E169" s="194" t="s">
        <v>236</v>
      </c>
      <c r="F169" s="195" t="s">
        <v>237</v>
      </c>
      <c r="G169" s="196" t="s">
        <v>196</v>
      </c>
      <c r="H169" s="197">
        <v>145.184</v>
      </c>
      <c r="I169" s="198"/>
      <c r="J169" s="199">
        <f>ROUND(I169*H169,2)</f>
        <v>0</v>
      </c>
      <c r="K169" s="195" t="s">
        <v>143</v>
      </c>
      <c r="L169" s="61"/>
      <c r="M169" s="200" t="s">
        <v>38</v>
      </c>
      <c r="N169" s="201" t="s">
        <v>53</v>
      </c>
      <c r="O169" s="42"/>
      <c r="P169" s="202">
        <f>O169*H169</f>
        <v>0</v>
      </c>
      <c r="Q169" s="202">
        <v>8.1200000000000005E-3</v>
      </c>
      <c r="R169" s="202">
        <f>Q169*H169</f>
        <v>1.1788940800000001</v>
      </c>
      <c r="S169" s="202">
        <v>0</v>
      </c>
      <c r="T169" s="203">
        <f>S169*H169</f>
        <v>0</v>
      </c>
      <c r="AR169" s="23" t="s">
        <v>144</v>
      </c>
      <c r="AT169" s="23" t="s">
        <v>139</v>
      </c>
      <c r="AU169" s="23" t="s">
        <v>91</v>
      </c>
      <c r="AY169" s="23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23" t="s">
        <v>25</v>
      </c>
      <c r="BK169" s="204">
        <f>ROUND(I169*H169,2)</f>
        <v>0</v>
      </c>
      <c r="BL169" s="23" t="s">
        <v>144</v>
      </c>
      <c r="BM169" s="23" t="s">
        <v>238</v>
      </c>
    </row>
    <row r="170" spans="2:65" s="11" customFormat="1" ht="13.5">
      <c r="B170" s="205"/>
      <c r="C170" s="206"/>
      <c r="D170" s="207" t="s">
        <v>146</v>
      </c>
      <c r="E170" s="208" t="s">
        <v>38</v>
      </c>
      <c r="F170" s="209" t="s">
        <v>219</v>
      </c>
      <c r="G170" s="206"/>
      <c r="H170" s="210" t="s">
        <v>38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146</v>
      </c>
      <c r="AU170" s="216" t="s">
        <v>91</v>
      </c>
      <c r="AV170" s="11" t="s">
        <v>25</v>
      </c>
      <c r="AW170" s="11" t="s">
        <v>45</v>
      </c>
      <c r="AX170" s="11" t="s">
        <v>82</v>
      </c>
      <c r="AY170" s="216" t="s">
        <v>137</v>
      </c>
    </row>
    <row r="171" spans="2:65" s="12" customFormat="1" ht="13.5">
      <c r="B171" s="217"/>
      <c r="C171" s="218"/>
      <c r="D171" s="207" t="s">
        <v>146</v>
      </c>
      <c r="E171" s="219" t="s">
        <v>38</v>
      </c>
      <c r="F171" s="220" t="s">
        <v>220</v>
      </c>
      <c r="G171" s="218"/>
      <c r="H171" s="221">
        <v>2.3879999999999999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146</v>
      </c>
      <c r="AU171" s="227" t="s">
        <v>91</v>
      </c>
      <c r="AV171" s="12" t="s">
        <v>91</v>
      </c>
      <c r="AW171" s="12" t="s">
        <v>45</v>
      </c>
      <c r="AX171" s="12" t="s">
        <v>82</v>
      </c>
      <c r="AY171" s="227" t="s">
        <v>137</v>
      </c>
    </row>
    <row r="172" spans="2:65" s="12" customFormat="1" ht="13.5">
      <c r="B172" s="217"/>
      <c r="C172" s="218"/>
      <c r="D172" s="207" t="s">
        <v>146</v>
      </c>
      <c r="E172" s="219" t="s">
        <v>38</v>
      </c>
      <c r="F172" s="220" t="s">
        <v>221</v>
      </c>
      <c r="G172" s="218"/>
      <c r="H172" s="221">
        <v>3.01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146</v>
      </c>
      <c r="AU172" s="227" t="s">
        <v>91</v>
      </c>
      <c r="AV172" s="12" t="s">
        <v>91</v>
      </c>
      <c r="AW172" s="12" t="s">
        <v>45</v>
      </c>
      <c r="AX172" s="12" t="s">
        <v>82</v>
      </c>
      <c r="AY172" s="227" t="s">
        <v>137</v>
      </c>
    </row>
    <row r="173" spans="2:65" s="12" customFormat="1" ht="13.5">
      <c r="B173" s="217"/>
      <c r="C173" s="218"/>
      <c r="D173" s="207" t="s">
        <v>146</v>
      </c>
      <c r="E173" s="219" t="s">
        <v>38</v>
      </c>
      <c r="F173" s="220" t="s">
        <v>222</v>
      </c>
      <c r="G173" s="218"/>
      <c r="H173" s="221">
        <v>3.89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146</v>
      </c>
      <c r="AU173" s="227" t="s">
        <v>91</v>
      </c>
      <c r="AV173" s="12" t="s">
        <v>91</v>
      </c>
      <c r="AW173" s="12" t="s">
        <v>45</v>
      </c>
      <c r="AX173" s="12" t="s">
        <v>82</v>
      </c>
      <c r="AY173" s="227" t="s">
        <v>137</v>
      </c>
    </row>
    <row r="174" spans="2:65" s="12" customFormat="1" ht="13.5">
      <c r="B174" s="217"/>
      <c r="C174" s="218"/>
      <c r="D174" s="207" t="s">
        <v>146</v>
      </c>
      <c r="E174" s="219" t="s">
        <v>38</v>
      </c>
      <c r="F174" s="220" t="s">
        <v>223</v>
      </c>
      <c r="G174" s="218"/>
      <c r="H174" s="221">
        <v>5.8029999999999999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146</v>
      </c>
      <c r="AU174" s="227" t="s">
        <v>91</v>
      </c>
      <c r="AV174" s="12" t="s">
        <v>91</v>
      </c>
      <c r="AW174" s="12" t="s">
        <v>45</v>
      </c>
      <c r="AX174" s="12" t="s">
        <v>82</v>
      </c>
      <c r="AY174" s="227" t="s">
        <v>137</v>
      </c>
    </row>
    <row r="175" spans="2:65" s="12" customFormat="1" ht="13.5">
      <c r="B175" s="217"/>
      <c r="C175" s="218"/>
      <c r="D175" s="207" t="s">
        <v>146</v>
      </c>
      <c r="E175" s="219" t="s">
        <v>38</v>
      </c>
      <c r="F175" s="220" t="s">
        <v>224</v>
      </c>
      <c r="G175" s="218"/>
      <c r="H175" s="221">
        <v>1.881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146</v>
      </c>
      <c r="AU175" s="227" t="s">
        <v>91</v>
      </c>
      <c r="AV175" s="12" t="s">
        <v>91</v>
      </c>
      <c r="AW175" s="12" t="s">
        <v>45</v>
      </c>
      <c r="AX175" s="12" t="s">
        <v>82</v>
      </c>
      <c r="AY175" s="227" t="s">
        <v>137</v>
      </c>
    </row>
    <row r="176" spans="2:65" s="12" customFormat="1" ht="13.5">
      <c r="B176" s="217"/>
      <c r="C176" s="218"/>
      <c r="D176" s="207" t="s">
        <v>146</v>
      </c>
      <c r="E176" s="219" t="s">
        <v>38</v>
      </c>
      <c r="F176" s="220" t="s">
        <v>225</v>
      </c>
      <c r="G176" s="218"/>
      <c r="H176" s="221">
        <v>3.9710000000000001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146</v>
      </c>
      <c r="AU176" s="227" t="s">
        <v>91</v>
      </c>
      <c r="AV176" s="12" t="s">
        <v>91</v>
      </c>
      <c r="AW176" s="12" t="s">
        <v>45</v>
      </c>
      <c r="AX176" s="12" t="s">
        <v>82</v>
      </c>
      <c r="AY176" s="227" t="s">
        <v>137</v>
      </c>
    </row>
    <row r="177" spans="2:65" s="12" customFormat="1" ht="13.5">
      <c r="B177" s="217"/>
      <c r="C177" s="218"/>
      <c r="D177" s="207" t="s">
        <v>146</v>
      </c>
      <c r="E177" s="219" t="s">
        <v>38</v>
      </c>
      <c r="F177" s="220" t="s">
        <v>226</v>
      </c>
      <c r="G177" s="218"/>
      <c r="H177" s="221">
        <v>12.95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146</v>
      </c>
      <c r="AU177" s="227" t="s">
        <v>91</v>
      </c>
      <c r="AV177" s="12" t="s">
        <v>91</v>
      </c>
      <c r="AW177" s="12" t="s">
        <v>45</v>
      </c>
      <c r="AX177" s="12" t="s">
        <v>82</v>
      </c>
      <c r="AY177" s="227" t="s">
        <v>137</v>
      </c>
    </row>
    <row r="178" spans="2:65" s="12" customFormat="1" ht="13.5">
      <c r="B178" s="217"/>
      <c r="C178" s="218"/>
      <c r="D178" s="207" t="s">
        <v>146</v>
      </c>
      <c r="E178" s="219" t="s">
        <v>38</v>
      </c>
      <c r="F178" s="220" t="s">
        <v>227</v>
      </c>
      <c r="G178" s="218"/>
      <c r="H178" s="221">
        <v>13.657999999999999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146</v>
      </c>
      <c r="AU178" s="227" t="s">
        <v>91</v>
      </c>
      <c r="AV178" s="12" t="s">
        <v>91</v>
      </c>
      <c r="AW178" s="12" t="s">
        <v>45</v>
      </c>
      <c r="AX178" s="12" t="s">
        <v>82</v>
      </c>
      <c r="AY178" s="227" t="s">
        <v>137</v>
      </c>
    </row>
    <row r="179" spans="2:65" s="12" customFormat="1" ht="13.5">
      <c r="B179" s="217"/>
      <c r="C179" s="218"/>
      <c r="D179" s="207" t="s">
        <v>146</v>
      </c>
      <c r="E179" s="219" t="s">
        <v>38</v>
      </c>
      <c r="F179" s="220" t="s">
        <v>228</v>
      </c>
      <c r="G179" s="218"/>
      <c r="H179" s="221">
        <v>15.62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146</v>
      </c>
      <c r="AU179" s="227" t="s">
        <v>91</v>
      </c>
      <c r="AV179" s="12" t="s">
        <v>91</v>
      </c>
      <c r="AW179" s="12" t="s">
        <v>45</v>
      </c>
      <c r="AX179" s="12" t="s">
        <v>82</v>
      </c>
      <c r="AY179" s="227" t="s">
        <v>137</v>
      </c>
    </row>
    <row r="180" spans="2:65" s="12" customFormat="1" ht="13.5">
      <c r="B180" s="217"/>
      <c r="C180" s="218"/>
      <c r="D180" s="207" t="s">
        <v>146</v>
      </c>
      <c r="E180" s="219" t="s">
        <v>38</v>
      </c>
      <c r="F180" s="220" t="s">
        <v>229</v>
      </c>
      <c r="G180" s="218"/>
      <c r="H180" s="221">
        <v>12.602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146</v>
      </c>
      <c r="AU180" s="227" t="s">
        <v>91</v>
      </c>
      <c r="AV180" s="12" t="s">
        <v>91</v>
      </c>
      <c r="AW180" s="12" t="s">
        <v>45</v>
      </c>
      <c r="AX180" s="12" t="s">
        <v>82</v>
      </c>
      <c r="AY180" s="227" t="s">
        <v>137</v>
      </c>
    </row>
    <row r="181" spans="2:65" s="12" customFormat="1" ht="13.5">
      <c r="B181" s="217"/>
      <c r="C181" s="218"/>
      <c r="D181" s="207" t="s">
        <v>146</v>
      </c>
      <c r="E181" s="219" t="s">
        <v>38</v>
      </c>
      <c r="F181" s="220" t="s">
        <v>230</v>
      </c>
      <c r="G181" s="218"/>
      <c r="H181" s="221">
        <v>16.164000000000001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146</v>
      </c>
      <c r="AU181" s="227" t="s">
        <v>91</v>
      </c>
      <c r="AV181" s="12" t="s">
        <v>91</v>
      </c>
      <c r="AW181" s="12" t="s">
        <v>45</v>
      </c>
      <c r="AX181" s="12" t="s">
        <v>82</v>
      </c>
      <c r="AY181" s="227" t="s">
        <v>137</v>
      </c>
    </row>
    <row r="182" spans="2:65" s="12" customFormat="1" ht="13.5">
      <c r="B182" s="217"/>
      <c r="C182" s="218"/>
      <c r="D182" s="207" t="s">
        <v>146</v>
      </c>
      <c r="E182" s="219" t="s">
        <v>38</v>
      </c>
      <c r="F182" s="220" t="s">
        <v>231</v>
      </c>
      <c r="G182" s="218"/>
      <c r="H182" s="221">
        <v>16.36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146</v>
      </c>
      <c r="AU182" s="227" t="s">
        <v>91</v>
      </c>
      <c r="AV182" s="12" t="s">
        <v>91</v>
      </c>
      <c r="AW182" s="12" t="s">
        <v>45</v>
      </c>
      <c r="AX182" s="12" t="s">
        <v>82</v>
      </c>
      <c r="AY182" s="227" t="s">
        <v>137</v>
      </c>
    </row>
    <row r="183" spans="2:65" s="12" customFormat="1" ht="13.5">
      <c r="B183" s="217"/>
      <c r="C183" s="218"/>
      <c r="D183" s="207" t="s">
        <v>146</v>
      </c>
      <c r="E183" s="219" t="s">
        <v>38</v>
      </c>
      <c r="F183" s="220" t="s">
        <v>232</v>
      </c>
      <c r="G183" s="218"/>
      <c r="H183" s="221">
        <v>21.076000000000001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146</v>
      </c>
      <c r="AU183" s="227" t="s">
        <v>91</v>
      </c>
      <c r="AV183" s="12" t="s">
        <v>91</v>
      </c>
      <c r="AW183" s="12" t="s">
        <v>45</v>
      </c>
      <c r="AX183" s="12" t="s">
        <v>82</v>
      </c>
      <c r="AY183" s="227" t="s">
        <v>137</v>
      </c>
    </row>
    <row r="184" spans="2:65" s="12" customFormat="1" ht="13.5">
      <c r="B184" s="217"/>
      <c r="C184" s="218"/>
      <c r="D184" s="207" t="s">
        <v>146</v>
      </c>
      <c r="E184" s="219" t="s">
        <v>38</v>
      </c>
      <c r="F184" s="220" t="s">
        <v>233</v>
      </c>
      <c r="G184" s="218"/>
      <c r="H184" s="221">
        <v>15.811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146</v>
      </c>
      <c r="AU184" s="227" t="s">
        <v>91</v>
      </c>
      <c r="AV184" s="12" t="s">
        <v>91</v>
      </c>
      <c r="AW184" s="12" t="s">
        <v>45</v>
      </c>
      <c r="AX184" s="12" t="s">
        <v>82</v>
      </c>
      <c r="AY184" s="227" t="s">
        <v>137</v>
      </c>
    </row>
    <row r="185" spans="2:65" s="13" customFormat="1" ht="13.5">
      <c r="B185" s="228"/>
      <c r="C185" s="229"/>
      <c r="D185" s="230" t="s">
        <v>146</v>
      </c>
      <c r="E185" s="231" t="s">
        <v>38</v>
      </c>
      <c r="F185" s="232" t="s">
        <v>149</v>
      </c>
      <c r="G185" s="229"/>
      <c r="H185" s="233">
        <v>145.184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146</v>
      </c>
      <c r="AU185" s="239" t="s">
        <v>91</v>
      </c>
      <c r="AV185" s="13" t="s">
        <v>144</v>
      </c>
      <c r="AW185" s="13" t="s">
        <v>45</v>
      </c>
      <c r="AX185" s="13" t="s">
        <v>25</v>
      </c>
      <c r="AY185" s="239" t="s">
        <v>137</v>
      </c>
    </row>
    <row r="186" spans="2:65" s="1" customFormat="1" ht="57" customHeight="1">
      <c r="B186" s="41"/>
      <c r="C186" s="193" t="s">
        <v>10</v>
      </c>
      <c r="D186" s="193" t="s">
        <v>139</v>
      </c>
      <c r="E186" s="194" t="s">
        <v>239</v>
      </c>
      <c r="F186" s="195" t="s">
        <v>240</v>
      </c>
      <c r="G186" s="196" t="s">
        <v>164</v>
      </c>
      <c r="H186" s="197">
        <v>1.669</v>
      </c>
      <c r="I186" s="198"/>
      <c r="J186" s="199">
        <f>ROUND(I186*H186,2)</f>
        <v>0</v>
      </c>
      <c r="K186" s="195" t="s">
        <v>143</v>
      </c>
      <c r="L186" s="61"/>
      <c r="M186" s="200" t="s">
        <v>38</v>
      </c>
      <c r="N186" s="201" t="s">
        <v>53</v>
      </c>
      <c r="O186" s="42"/>
      <c r="P186" s="202">
        <f>O186*H186</f>
        <v>0</v>
      </c>
      <c r="Q186" s="202">
        <v>1.0530600000000001</v>
      </c>
      <c r="R186" s="202">
        <f>Q186*H186</f>
        <v>1.7575571400000003</v>
      </c>
      <c r="S186" s="202">
        <v>0</v>
      </c>
      <c r="T186" s="203">
        <f>S186*H186</f>
        <v>0</v>
      </c>
      <c r="AR186" s="23" t="s">
        <v>144</v>
      </c>
      <c r="AT186" s="23" t="s">
        <v>139</v>
      </c>
      <c r="AU186" s="23" t="s">
        <v>91</v>
      </c>
      <c r="AY186" s="23" t="s">
        <v>137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3" t="s">
        <v>25</v>
      </c>
      <c r="BK186" s="204">
        <f>ROUND(I186*H186,2)</f>
        <v>0</v>
      </c>
      <c r="BL186" s="23" t="s">
        <v>144</v>
      </c>
      <c r="BM186" s="23" t="s">
        <v>241</v>
      </c>
    </row>
    <row r="187" spans="2:65" s="11" customFormat="1" ht="13.5">
      <c r="B187" s="205"/>
      <c r="C187" s="206"/>
      <c r="D187" s="207" t="s">
        <v>146</v>
      </c>
      <c r="E187" s="208" t="s">
        <v>38</v>
      </c>
      <c r="F187" s="209" t="s">
        <v>219</v>
      </c>
      <c r="G187" s="206"/>
      <c r="H187" s="210" t="s">
        <v>38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146</v>
      </c>
      <c r="AU187" s="216" t="s">
        <v>91</v>
      </c>
      <c r="AV187" s="11" t="s">
        <v>25</v>
      </c>
      <c r="AW187" s="11" t="s">
        <v>45</v>
      </c>
      <c r="AX187" s="11" t="s">
        <v>82</v>
      </c>
      <c r="AY187" s="216" t="s">
        <v>137</v>
      </c>
    </row>
    <row r="188" spans="2:65" s="12" customFormat="1" ht="13.5">
      <c r="B188" s="217"/>
      <c r="C188" s="218"/>
      <c r="D188" s="207" t="s">
        <v>146</v>
      </c>
      <c r="E188" s="219" t="s">
        <v>38</v>
      </c>
      <c r="F188" s="220" t="s">
        <v>220</v>
      </c>
      <c r="G188" s="218"/>
      <c r="H188" s="221">
        <v>2.3879999999999999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146</v>
      </c>
      <c r="AU188" s="227" t="s">
        <v>91</v>
      </c>
      <c r="AV188" s="12" t="s">
        <v>91</v>
      </c>
      <c r="AW188" s="12" t="s">
        <v>45</v>
      </c>
      <c r="AX188" s="12" t="s">
        <v>82</v>
      </c>
      <c r="AY188" s="227" t="s">
        <v>137</v>
      </c>
    </row>
    <row r="189" spans="2:65" s="12" customFormat="1" ht="13.5">
      <c r="B189" s="217"/>
      <c r="C189" s="218"/>
      <c r="D189" s="207" t="s">
        <v>146</v>
      </c>
      <c r="E189" s="219" t="s">
        <v>38</v>
      </c>
      <c r="F189" s="220" t="s">
        <v>221</v>
      </c>
      <c r="G189" s="218"/>
      <c r="H189" s="221">
        <v>3.01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146</v>
      </c>
      <c r="AU189" s="227" t="s">
        <v>91</v>
      </c>
      <c r="AV189" s="12" t="s">
        <v>91</v>
      </c>
      <c r="AW189" s="12" t="s">
        <v>45</v>
      </c>
      <c r="AX189" s="12" t="s">
        <v>82</v>
      </c>
      <c r="AY189" s="227" t="s">
        <v>137</v>
      </c>
    </row>
    <row r="190" spans="2:65" s="12" customFormat="1" ht="13.5">
      <c r="B190" s="217"/>
      <c r="C190" s="218"/>
      <c r="D190" s="207" t="s">
        <v>146</v>
      </c>
      <c r="E190" s="219" t="s">
        <v>38</v>
      </c>
      <c r="F190" s="220" t="s">
        <v>222</v>
      </c>
      <c r="G190" s="218"/>
      <c r="H190" s="221">
        <v>3.89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146</v>
      </c>
      <c r="AU190" s="227" t="s">
        <v>91</v>
      </c>
      <c r="AV190" s="12" t="s">
        <v>91</v>
      </c>
      <c r="AW190" s="12" t="s">
        <v>45</v>
      </c>
      <c r="AX190" s="12" t="s">
        <v>82</v>
      </c>
      <c r="AY190" s="227" t="s">
        <v>137</v>
      </c>
    </row>
    <row r="191" spans="2:65" s="12" customFormat="1" ht="13.5">
      <c r="B191" s="217"/>
      <c r="C191" s="218"/>
      <c r="D191" s="207" t="s">
        <v>146</v>
      </c>
      <c r="E191" s="219" t="s">
        <v>38</v>
      </c>
      <c r="F191" s="220" t="s">
        <v>223</v>
      </c>
      <c r="G191" s="218"/>
      <c r="H191" s="221">
        <v>5.8029999999999999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146</v>
      </c>
      <c r="AU191" s="227" t="s">
        <v>91</v>
      </c>
      <c r="AV191" s="12" t="s">
        <v>91</v>
      </c>
      <c r="AW191" s="12" t="s">
        <v>45</v>
      </c>
      <c r="AX191" s="12" t="s">
        <v>82</v>
      </c>
      <c r="AY191" s="227" t="s">
        <v>137</v>
      </c>
    </row>
    <row r="192" spans="2:65" s="12" customFormat="1" ht="13.5">
      <c r="B192" s="217"/>
      <c r="C192" s="218"/>
      <c r="D192" s="207" t="s">
        <v>146</v>
      </c>
      <c r="E192" s="219" t="s">
        <v>38</v>
      </c>
      <c r="F192" s="220" t="s">
        <v>224</v>
      </c>
      <c r="G192" s="218"/>
      <c r="H192" s="221">
        <v>1.881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146</v>
      </c>
      <c r="AU192" s="227" t="s">
        <v>91</v>
      </c>
      <c r="AV192" s="12" t="s">
        <v>91</v>
      </c>
      <c r="AW192" s="12" t="s">
        <v>45</v>
      </c>
      <c r="AX192" s="12" t="s">
        <v>82</v>
      </c>
      <c r="AY192" s="227" t="s">
        <v>137</v>
      </c>
    </row>
    <row r="193" spans="2:65" s="12" customFormat="1" ht="13.5">
      <c r="B193" s="217"/>
      <c r="C193" s="218"/>
      <c r="D193" s="207" t="s">
        <v>146</v>
      </c>
      <c r="E193" s="219" t="s">
        <v>38</v>
      </c>
      <c r="F193" s="220" t="s">
        <v>225</v>
      </c>
      <c r="G193" s="218"/>
      <c r="H193" s="221">
        <v>3.9710000000000001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146</v>
      </c>
      <c r="AU193" s="227" t="s">
        <v>91</v>
      </c>
      <c r="AV193" s="12" t="s">
        <v>91</v>
      </c>
      <c r="AW193" s="12" t="s">
        <v>45</v>
      </c>
      <c r="AX193" s="12" t="s">
        <v>82</v>
      </c>
      <c r="AY193" s="227" t="s">
        <v>137</v>
      </c>
    </row>
    <row r="194" spans="2:65" s="12" customFormat="1" ht="13.5">
      <c r="B194" s="217"/>
      <c r="C194" s="218"/>
      <c r="D194" s="207" t="s">
        <v>146</v>
      </c>
      <c r="E194" s="219" t="s">
        <v>38</v>
      </c>
      <c r="F194" s="220" t="s">
        <v>226</v>
      </c>
      <c r="G194" s="218"/>
      <c r="H194" s="221">
        <v>12.95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146</v>
      </c>
      <c r="AU194" s="227" t="s">
        <v>91</v>
      </c>
      <c r="AV194" s="12" t="s">
        <v>91</v>
      </c>
      <c r="AW194" s="12" t="s">
        <v>45</v>
      </c>
      <c r="AX194" s="12" t="s">
        <v>82</v>
      </c>
      <c r="AY194" s="227" t="s">
        <v>137</v>
      </c>
    </row>
    <row r="195" spans="2:65" s="12" customFormat="1" ht="13.5">
      <c r="B195" s="217"/>
      <c r="C195" s="218"/>
      <c r="D195" s="207" t="s">
        <v>146</v>
      </c>
      <c r="E195" s="219" t="s">
        <v>38</v>
      </c>
      <c r="F195" s="220" t="s">
        <v>227</v>
      </c>
      <c r="G195" s="218"/>
      <c r="H195" s="221">
        <v>13.657999999999999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146</v>
      </c>
      <c r="AU195" s="227" t="s">
        <v>91</v>
      </c>
      <c r="AV195" s="12" t="s">
        <v>91</v>
      </c>
      <c r="AW195" s="12" t="s">
        <v>45</v>
      </c>
      <c r="AX195" s="12" t="s">
        <v>82</v>
      </c>
      <c r="AY195" s="227" t="s">
        <v>137</v>
      </c>
    </row>
    <row r="196" spans="2:65" s="12" customFormat="1" ht="13.5">
      <c r="B196" s="217"/>
      <c r="C196" s="218"/>
      <c r="D196" s="207" t="s">
        <v>146</v>
      </c>
      <c r="E196" s="219" t="s">
        <v>38</v>
      </c>
      <c r="F196" s="220" t="s">
        <v>228</v>
      </c>
      <c r="G196" s="218"/>
      <c r="H196" s="221">
        <v>15.62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146</v>
      </c>
      <c r="AU196" s="227" t="s">
        <v>91</v>
      </c>
      <c r="AV196" s="12" t="s">
        <v>91</v>
      </c>
      <c r="AW196" s="12" t="s">
        <v>45</v>
      </c>
      <c r="AX196" s="12" t="s">
        <v>82</v>
      </c>
      <c r="AY196" s="227" t="s">
        <v>137</v>
      </c>
    </row>
    <row r="197" spans="2:65" s="12" customFormat="1" ht="13.5">
      <c r="B197" s="217"/>
      <c r="C197" s="218"/>
      <c r="D197" s="207" t="s">
        <v>146</v>
      </c>
      <c r="E197" s="219" t="s">
        <v>38</v>
      </c>
      <c r="F197" s="220" t="s">
        <v>229</v>
      </c>
      <c r="G197" s="218"/>
      <c r="H197" s="221">
        <v>12.602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146</v>
      </c>
      <c r="AU197" s="227" t="s">
        <v>91</v>
      </c>
      <c r="AV197" s="12" t="s">
        <v>91</v>
      </c>
      <c r="AW197" s="12" t="s">
        <v>45</v>
      </c>
      <c r="AX197" s="12" t="s">
        <v>82</v>
      </c>
      <c r="AY197" s="227" t="s">
        <v>137</v>
      </c>
    </row>
    <row r="198" spans="2:65" s="12" customFormat="1" ht="13.5">
      <c r="B198" s="217"/>
      <c r="C198" s="218"/>
      <c r="D198" s="207" t="s">
        <v>146</v>
      </c>
      <c r="E198" s="219" t="s">
        <v>38</v>
      </c>
      <c r="F198" s="220" t="s">
        <v>230</v>
      </c>
      <c r="G198" s="218"/>
      <c r="H198" s="221">
        <v>16.164000000000001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146</v>
      </c>
      <c r="AU198" s="227" t="s">
        <v>91</v>
      </c>
      <c r="AV198" s="12" t="s">
        <v>91</v>
      </c>
      <c r="AW198" s="12" t="s">
        <v>45</v>
      </c>
      <c r="AX198" s="12" t="s">
        <v>82</v>
      </c>
      <c r="AY198" s="227" t="s">
        <v>137</v>
      </c>
    </row>
    <row r="199" spans="2:65" s="12" customFormat="1" ht="13.5">
      <c r="B199" s="217"/>
      <c r="C199" s="218"/>
      <c r="D199" s="207" t="s">
        <v>146</v>
      </c>
      <c r="E199" s="219" t="s">
        <v>38</v>
      </c>
      <c r="F199" s="220" t="s">
        <v>231</v>
      </c>
      <c r="G199" s="218"/>
      <c r="H199" s="221">
        <v>16.36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146</v>
      </c>
      <c r="AU199" s="227" t="s">
        <v>91</v>
      </c>
      <c r="AV199" s="12" t="s">
        <v>91</v>
      </c>
      <c r="AW199" s="12" t="s">
        <v>45</v>
      </c>
      <c r="AX199" s="12" t="s">
        <v>82</v>
      </c>
      <c r="AY199" s="227" t="s">
        <v>137</v>
      </c>
    </row>
    <row r="200" spans="2:65" s="12" customFormat="1" ht="13.5">
      <c r="B200" s="217"/>
      <c r="C200" s="218"/>
      <c r="D200" s="207" t="s">
        <v>146</v>
      </c>
      <c r="E200" s="219" t="s">
        <v>38</v>
      </c>
      <c r="F200" s="220" t="s">
        <v>232</v>
      </c>
      <c r="G200" s="218"/>
      <c r="H200" s="221">
        <v>21.076000000000001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146</v>
      </c>
      <c r="AU200" s="227" t="s">
        <v>91</v>
      </c>
      <c r="AV200" s="12" t="s">
        <v>91</v>
      </c>
      <c r="AW200" s="12" t="s">
        <v>45</v>
      </c>
      <c r="AX200" s="12" t="s">
        <v>82</v>
      </c>
      <c r="AY200" s="227" t="s">
        <v>137</v>
      </c>
    </row>
    <row r="201" spans="2:65" s="12" customFormat="1" ht="13.5">
      <c r="B201" s="217"/>
      <c r="C201" s="218"/>
      <c r="D201" s="207" t="s">
        <v>146</v>
      </c>
      <c r="E201" s="219" t="s">
        <v>38</v>
      </c>
      <c r="F201" s="220" t="s">
        <v>233</v>
      </c>
      <c r="G201" s="218"/>
      <c r="H201" s="221">
        <v>15.811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146</v>
      </c>
      <c r="AU201" s="227" t="s">
        <v>91</v>
      </c>
      <c r="AV201" s="12" t="s">
        <v>91</v>
      </c>
      <c r="AW201" s="12" t="s">
        <v>45</v>
      </c>
      <c r="AX201" s="12" t="s">
        <v>82</v>
      </c>
      <c r="AY201" s="227" t="s">
        <v>137</v>
      </c>
    </row>
    <row r="202" spans="2:65" s="13" customFormat="1" ht="13.5">
      <c r="B202" s="228"/>
      <c r="C202" s="229"/>
      <c r="D202" s="207" t="s">
        <v>146</v>
      </c>
      <c r="E202" s="240" t="s">
        <v>38</v>
      </c>
      <c r="F202" s="241" t="s">
        <v>149</v>
      </c>
      <c r="G202" s="229"/>
      <c r="H202" s="242">
        <v>145.184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146</v>
      </c>
      <c r="AU202" s="239" t="s">
        <v>91</v>
      </c>
      <c r="AV202" s="13" t="s">
        <v>144</v>
      </c>
      <c r="AW202" s="13" t="s">
        <v>45</v>
      </c>
      <c r="AX202" s="13" t="s">
        <v>82</v>
      </c>
      <c r="AY202" s="239" t="s">
        <v>137</v>
      </c>
    </row>
    <row r="203" spans="2:65" s="12" customFormat="1" ht="13.5">
      <c r="B203" s="217"/>
      <c r="C203" s="218"/>
      <c r="D203" s="207" t="s">
        <v>146</v>
      </c>
      <c r="E203" s="219" t="s">
        <v>38</v>
      </c>
      <c r="F203" s="220" t="s">
        <v>242</v>
      </c>
      <c r="G203" s="218"/>
      <c r="H203" s="221">
        <v>1.669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146</v>
      </c>
      <c r="AU203" s="227" t="s">
        <v>91</v>
      </c>
      <c r="AV203" s="12" t="s">
        <v>91</v>
      </c>
      <c r="AW203" s="12" t="s">
        <v>45</v>
      </c>
      <c r="AX203" s="12" t="s">
        <v>82</v>
      </c>
      <c r="AY203" s="227" t="s">
        <v>137</v>
      </c>
    </row>
    <row r="204" spans="2:65" s="13" customFormat="1" ht="13.5">
      <c r="B204" s="228"/>
      <c r="C204" s="229"/>
      <c r="D204" s="230" t="s">
        <v>146</v>
      </c>
      <c r="E204" s="231" t="s">
        <v>38</v>
      </c>
      <c r="F204" s="232" t="s">
        <v>149</v>
      </c>
      <c r="G204" s="229"/>
      <c r="H204" s="233">
        <v>1.669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146</v>
      </c>
      <c r="AU204" s="239" t="s">
        <v>91</v>
      </c>
      <c r="AV204" s="13" t="s">
        <v>144</v>
      </c>
      <c r="AW204" s="13" t="s">
        <v>45</v>
      </c>
      <c r="AX204" s="13" t="s">
        <v>25</v>
      </c>
      <c r="AY204" s="239" t="s">
        <v>137</v>
      </c>
    </row>
    <row r="205" spans="2:65" s="1" customFormat="1" ht="31.5" customHeight="1">
      <c r="B205" s="41"/>
      <c r="C205" s="193" t="s">
        <v>243</v>
      </c>
      <c r="D205" s="193" t="s">
        <v>139</v>
      </c>
      <c r="E205" s="194" t="s">
        <v>244</v>
      </c>
      <c r="F205" s="195" t="s">
        <v>245</v>
      </c>
      <c r="G205" s="196" t="s">
        <v>246</v>
      </c>
      <c r="H205" s="197">
        <v>60</v>
      </c>
      <c r="I205" s="198"/>
      <c r="J205" s="199">
        <f>ROUND(I205*H205,2)</f>
        <v>0</v>
      </c>
      <c r="K205" s="195" t="s">
        <v>143</v>
      </c>
      <c r="L205" s="61"/>
      <c r="M205" s="200" t="s">
        <v>38</v>
      </c>
      <c r="N205" s="201" t="s">
        <v>53</v>
      </c>
      <c r="O205" s="42"/>
      <c r="P205" s="202">
        <f>O205*H205</f>
        <v>0</v>
      </c>
      <c r="Q205" s="202">
        <v>5.8999999999999997E-2</v>
      </c>
      <c r="R205" s="202">
        <f>Q205*H205</f>
        <v>3.54</v>
      </c>
      <c r="S205" s="202">
        <v>0</v>
      </c>
      <c r="T205" s="203">
        <f>S205*H205</f>
        <v>0</v>
      </c>
      <c r="AR205" s="23" t="s">
        <v>144</v>
      </c>
      <c r="AT205" s="23" t="s">
        <v>139</v>
      </c>
      <c r="AU205" s="23" t="s">
        <v>91</v>
      </c>
      <c r="AY205" s="23" t="s">
        <v>137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23" t="s">
        <v>25</v>
      </c>
      <c r="BK205" s="204">
        <f>ROUND(I205*H205,2)</f>
        <v>0</v>
      </c>
      <c r="BL205" s="23" t="s">
        <v>144</v>
      </c>
      <c r="BM205" s="23" t="s">
        <v>247</v>
      </c>
    </row>
    <row r="206" spans="2:65" s="12" customFormat="1" ht="13.5">
      <c r="B206" s="217"/>
      <c r="C206" s="218"/>
      <c r="D206" s="207" t="s">
        <v>146</v>
      </c>
      <c r="E206" s="219" t="s">
        <v>38</v>
      </c>
      <c r="F206" s="220" t="s">
        <v>248</v>
      </c>
      <c r="G206" s="218"/>
      <c r="H206" s="221">
        <v>60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146</v>
      </c>
      <c r="AU206" s="227" t="s">
        <v>91</v>
      </c>
      <c r="AV206" s="12" t="s">
        <v>91</v>
      </c>
      <c r="AW206" s="12" t="s">
        <v>45</v>
      </c>
      <c r="AX206" s="12" t="s">
        <v>82</v>
      </c>
      <c r="AY206" s="227" t="s">
        <v>137</v>
      </c>
    </row>
    <row r="207" spans="2:65" s="13" customFormat="1" ht="13.5">
      <c r="B207" s="228"/>
      <c r="C207" s="229"/>
      <c r="D207" s="207" t="s">
        <v>146</v>
      </c>
      <c r="E207" s="240" t="s">
        <v>38</v>
      </c>
      <c r="F207" s="241" t="s">
        <v>149</v>
      </c>
      <c r="G207" s="229"/>
      <c r="H207" s="242">
        <v>60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146</v>
      </c>
      <c r="AU207" s="239" t="s">
        <v>91</v>
      </c>
      <c r="AV207" s="13" t="s">
        <v>144</v>
      </c>
      <c r="AW207" s="13" t="s">
        <v>45</v>
      </c>
      <c r="AX207" s="13" t="s">
        <v>25</v>
      </c>
      <c r="AY207" s="239" t="s">
        <v>137</v>
      </c>
    </row>
    <row r="208" spans="2:65" s="10" customFormat="1" ht="29.85" customHeight="1">
      <c r="B208" s="176"/>
      <c r="C208" s="177"/>
      <c r="D208" s="190" t="s">
        <v>81</v>
      </c>
      <c r="E208" s="191" t="s">
        <v>168</v>
      </c>
      <c r="F208" s="191" t="s">
        <v>249</v>
      </c>
      <c r="G208" s="177"/>
      <c r="H208" s="177"/>
      <c r="I208" s="180"/>
      <c r="J208" s="192">
        <f>BK208</f>
        <v>0</v>
      </c>
      <c r="K208" s="177"/>
      <c r="L208" s="182"/>
      <c r="M208" s="183"/>
      <c r="N208" s="184"/>
      <c r="O208" s="184"/>
      <c r="P208" s="185">
        <f>SUM(P209:P216)</f>
        <v>0</v>
      </c>
      <c r="Q208" s="184"/>
      <c r="R208" s="185">
        <f>SUM(R209:R216)</f>
        <v>27.107100000000003</v>
      </c>
      <c r="S208" s="184"/>
      <c r="T208" s="186">
        <f>SUM(T209:T216)</f>
        <v>0</v>
      </c>
      <c r="AR208" s="187" t="s">
        <v>25</v>
      </c>
      <c r="AT208" s="188" t="s">
        <v>81</v>
      </c>
      <c r="AU208" s="188" t="s">
        <v>25</v>
      </c>
      <c r="AY208" s="187" t="s">
        <v>137</v>
      </c>
      <c r="BK208" s="189">
        <f>SUM(BK209:BK216)</f>
        <v>0</v>
      </c>
    </row>
    <row r="209" spans="2:65" s="1" customFormat="1" ht="31.5" customHeight="1">
      <c r="B209" s="41"/>
      <c r="C209" s="193" t="s">
        <v>250</v>
      </c>
      <c r="D209" s="193" t="s">
        <v>139</v>
      </c>
      <c r="E209" s="194" t="s">
        <v>251</v>
      </c>
      <c r="F209" s="195" t="s">
        <v>252</v>
      </c>
      <c r="G209" s="196" t="s">
        <v>196</v>
      </c>
      <c r="H209" s="197">
        <v>18</v>
      </c>
      <c r="I209" s="198"/>
      <c r="J209" s="199">
        <f>ROUND(I209*H209,2)</f>
        <v>0</v>
      </c>
      <c r="K209" s="195" t="s">
        <v>143</v>
      </c>
      <c r="L209" s="61"/>
      <c r="M209" s="200" t="s">
        <v>38</v>
      </c>
      <c r="N209" s="201" t="s">
        <v>53</v>
      </c>
      <c r="O209" s="42"/>
      <c r="P209" s="202">
        <f>O209*H209</f>
        <v>0</v>
      </c>
      <c r="Q209" s="202">
        <v>6.4030000000000004E-2</v>
      </c>
      <c r="R209" s="202">
        <f>Q209*H209</f>
        <v>1.1525400000000001</v>
      </c>
      <c r="S209" s="202">
        <v>0</v>
      </c>
      <c r="T209" s="203">
        <f>S209*H209</f>
        <v>0</v>
      </c>
      <c r="AR209" s="23" t="s">
        <v>144</v>
      </c>
      <c r="AT209" s="23" t="s">
        <v>139</v>
      </c>
      <c r="AU209" s="23" t="s">
        <v>91</v>
      </c>
      <c r="AY209" s="23" t="s">
        <v>137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23" t="s">
        <v>25</v>
      </c>
      <c r="BK209" s="204">
        <f>ROUND(I209*H209,2)</f>
        <v>0</v>
      </c>
      <c r="BL209" s="23" t="s">
        <v>144</v>
      </c>
      <c r="BM209" s="23" t="s">
        <v>253</v>
      </c>
    </row>
    <row r="210" spans="2:65" s="11" customFormat="1" ht="13.5">
      <c r="B210" s="205"/>
      <c r="C210" s="206"/>
      <c r="D210" s="207" t="s">
        <v>146</v>
      </c>
      <c r="E210" s="208" t="s">
        <v>38</v>
      </c>
      <c r="F210" s="209" t="s">
        <v>254</v>
      </c>
      <c r="G210" s="206"/>
      <c r="H210" s="210" t="s">
        <v>38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146</v>
      </c>
      <c r="AU210" s="216" t="s">
        <v>91</v>
      </c>
      <c r="AV210" s="11" t="s">
        <v>25</v>
      </c>
      <c r="AW210" s="11" t="s">
        <v>45</v>
      </c>
      <c r="AX210" s="11" t="s">
        <v>82</v>
      </c>
      <c r="AY210" s="216" t="s">
        <v>137</v>
      </c>
    </row>
    <row r="211" spans="2:65" s="12" customFormat="1" ht="13.5">
      <c r="B211" s="217"/>
      <c r="C211" s="218"/>
      <c r="D211" s="207" t="s">
        <v>146</v>
      </c>
      <c r="E211" s="219" t="s">
        <v>38</v>
      </c>
      <c r="F211" s="220" t="s">
        <v>255</v>
      </c>
      <c r="G211" s="218"/>
      <c r="H211" s="221">
        <v>18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146</v>
      </c>
      <c r="AU211" s="227" t="s">
        <v>91</v>
      </c>
      <c r="AV211" s="12" t="s">
        <v>91</v>
      </c>
      <c r="AW211" s="12" t="s">
        <v>45</v>
      </c>
      <c r="AX211" s="12" t="s">
        <v>82</v>
      </c>
      <c r="AY211" s="227" t="s">
        <v>137</v>
      </c>
    </row>
    <row r="212" spans="2:65" s="13" customFormat="1" ht="13.5">
      <c r="B212" s="228"/>
      <c r="C212" s="229"/>
      <c r="D212" s="230" t="s">
        <v>146</v>
      </c>
      <c r="E212" s="231" t="s">
        <v>38</v>
      </c>
      <c r="F212" s="232" t="s">
        <v>149</v>
      </c>
      <c r="G212" s="229"/>
      <c r="H212" s="233">
        <v>18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146</v>
      </c>
      <c r="AU212" s="239" t="s">
        <v>91</v>
      </c>
      <c r="AV212" s="13" t="s">
        <v>144</v>
      </c>
      <c r="AW212" s="13" t="s">
        <v>45</v>
      </c>
      <c r="AX212" s="13" t="s">
        <v>25</v>
      </c>
      <c r="AY212" s="239" t="s">
        <v>137</v>
      </c>
    </row>
    <row r="213" spans="2:65" s="1" customFormat="1" ht="31.5" customHeight="1">
      <c r="B213" s="41"/>
      <c r="C213" s="193" t="s">
        <v>256</v>
      </c>
      <c r="D213" s="193" t="s">
        <v>139</v>
      </c>
      <c r="E213" s="194" t="s">
        <v>257</v>
      </c>
      <c r="F213" s="195" t="s">
        <v>258</v>
      </c>
      <c r="G213" s="196" t="s">
        <v>142</v>
      </c>
      <c r="H213" s="197">
        <v>18.024000000000001</v>
      </c>
      <c r="I213" s="198"/>
      <c r="J213" s="199">
        <f>ROUND(I213*H213,2)</f>
        <v>0</v>
      </c>
      <c r="K213" s="195" t="s">
        <v>143</v>
      </c>
      <c r="L213" s="61"/>
      <c r="M213" s="200" t="s">
        <v>38</v>
      </c>
      <c r="N213" s="201" t="s">
        <v>53</v>
      </c>
      <c r="O213" s="42"/>
      <c r="P213" s="202">
        <f>O213*H213</f>
        <v>0</v>
      </c>
      <c r="Q213" s="202">
        <v>1.44</v>
      </c>
      <c r="R213" s="202">
        <f>Q213*H213</f>
        <v>25.954560000000001</v>
      </c>
      <c r="S213" s="202">
        <v>0</v>
      </c>
      <c r="T213" s="203">
        <f>S213*H213</f>
        <v>0</v>
      </c>
      <c r="AR213" s="23" t="s">
        <v>144</v>
      </c>
      <c r="AT213" s="23" t="s">
        <v>139</v>
      </c>
      <c r="AU213" s="23" t="s">
        <v>91</v>
      </c>
      <c r="AY213" s="23" t="s">
        <v>137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23" t="s">
        <v>25</v>
      </c>
      <c r="BK213" s="204">
        <f>ROUND(I213*H213,2)</f>
        <v>0</v>
      </c>
      <c r="BL213" s="23" t="s">
        <v>144</v>
      </c>
      <c r="BM213" s="23" t="s">
        <v>259</v>
      </c>
    </row>
    <row r="214" spans="2:65" s="11" customFormat="1" ht="13.5">
      <c r="B214" s="205"/>
      <c r="C214" s="206"/>
      <c r="D214" s="207" t="s">
        <v>146</v>
      </c>
      <c r="E214" s="208" t="s">
        <v>38</v>
      </c>
      <c r="F214" s="209" t="s">
        <v>260</v>
      </c>
      <c r="G214" s="206"/>
      <c r="H214" s="210" t="s">
        <v>38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146</v>
      </c>
      <c r="AU214" s="216" t="s">
        <v>91</v>
      </c>
      <c r="AV214" s="11" t="s">
        <v>25</v>
      </c>
      <c r="AW214" s="11" t="s">
        <v>45</v>
      </c>
      <c r="AX214" s="11" t="s">
        <v>82</v>
      </c>
      <c r="AY214" s="216" t="s">
        <v>137</v>
      </c>
    </row>
    <row r="215" spans="2:65" s="12" customFormat="1" ht="13.5">
      <c r="B215" s="217"/>
      <c r="C215" s="218"/>
      <c r="D215" s="207" t="s">
        <v>146</v>
      </c>
      <c r="E215" s="219" t="s">
        <v>38</v>
      </c>
      <c r="F215" s="220" t="s">
        <v>261</v>
      </c>
      <c r="G215" s="218"/>
      <c r="H215" s="221">
        <v>18.024000000000001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146</v>
      </c>
      <c r="AU215" s="227" t="s">
        <v>91</v>
      </c>
      <c r="AV215" s="12" t="s">
        <v>91</v>
      </c>
      <c r="AW215" s="12" t="s">
        <v>45</v>
      </c>
      <c r="AX215" s="12" t="s">
        <v>82</v>
      </c>
      <c r="AY215" s="227" t="s">
        <v>137</v>
      </c>
    </row>
    <row r="216" spans="2:65" s="13" customFormat="1" ht="13.5">
      <c r="B216" s="228"/>
      <c r="C216" s="229"/>
      <c r="D216" s="207" t="s">
        <v>146</v>
      </c>
      <c r="E216" s="240" t="s">
        <v>38</v>
      </c>
      <c r="F216" s="241" t="s">
        <v>149</v>
      </c>
      <c r="G216" s="229"/>
      <c r="H216" s="242">
        <v>18.024000000000001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146</v>
      </c>
      <c r="AU216" s="239" t="s">
        <v>91</v>
      </c>
      <c r="AV216" s="13" t="s">
        <v>144</v>
      </c>
      <c r="AW216" s="13" t="s">
        <v>45</v>
      </c>
      <c r="AX216" s="13" t="s">
        <v>25</v>
      </c>
      <c r="AY216" s="239" t="s">
        <v>137</v>
      </c>
    </row>
    <row r="217" spans="2:65" s="10" customFormat="1" ht="29.85" customHeight="1">
      <c r="B217" s="176"/>
      <c r="C217" s="177"/>
      <c r="D217" s="190" t="s">
        <v>81</v>
      </c>
      <c r="E217" s="191" t="s">
        <v>193</v>
      </c>
      <c r="F217" s="191" t="s">
        <v>262</v>
      </c>
      <c r="G217" s="177"/>
      <c r="H217" s="177"/>
      <c r="I217" s="180"/>
      <c r="J217" s="192">
        <f>BK217</f>
        <v>0</v>
      </c>
      <c r="K217" s="177"/>
      <c r="L217" s="182"/>
      <c r="M217" s="183"/>
      <c r="N217" s="184"/>
      <c r="O217" s="184"/>
      <c r="P217" s="185">
        <f>SUM(P218:P302)</f>
        <v>0</v>
      </c>
      <c r="Q217" s="184"/>
      <c r="R217" s="185">
        <f>SUM(R218:R302)</f>
        <v>5.4283540199999996</v>
      </c>
      <c r="S217" s="184"/>
      <c r="T217" s="186">
        <f>SUM(T218:T302)</f>
        <v>131.46491100000003</v>
      </c>
      <c r="AR217" s="187" t="s">
        <v>25</v>
      </c>
      <c r="AT217" s="188" t="s">
        <v>81</v>
      </c>
      <c r="AU217" s="188" t="s">
        <v>25</v>
      </c>
      <c r="AY217" s="187" t="s">
        <v>137</v>
      </c>
      <c r="BK217" s="189">
        <f>SUM(BK218:BK302)</f>
        <v>0</v>
      </c>
    </row>
    <row r="218" spans="2:65" s="1" customFormat="1" ht="31.5" customHeight="1">
      <c r="B218" s="41"/>
      <c r="C218" s="193" t="s">
        <v>263</v>
      </c>
      <c r="D218" s="193" t="s">
        <v>139</v>
      </c>
      <c r="E218" s="194" t="s">
        <v>264</v>
      </c>
      <c r="F218" s="195" t="s">
        <v>265</v>
      </c>
      <c r="G218" s="196" t="s">
        <v>196</v>
      </c>
      <c r="H218" s="197">
        <v>786.6</v>
      </c>
      <c r="I218" s="198"/>
      <c r="J218" s="199">
        <f>ROUND(I218*H218,2)</f>
        <v>0</v>
      </c>
      <c r="K218" s="195" t="s">
        <v>143</v>
      </c>
      <c r="L218" s="61"/>
      <c r="M218" s="200" t="s">
        <v>38</v>
      </c>
      <c r="N218" s="201" t="s">
        <v>53</v>
      </c>
      <c r="O218" s="42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AR218" s="23" t="s">
        <v>144</v>
      </c>
      <c r="AT218" s="23" t="s">
        <v>139</v>
      </c>
      <c r="AU218" s="23" t="s">
        <v>91</v>
      </c>
      <c r="AY218" s="23" t="s">
        <v>137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23" t="s">
        <v>25</v>
      </c>
      <c r="BK218" s="204">
        <f>ROUND(I218*H218,2)</f>
        <v>0</v>
      </c>
      <c r="BL218" s="23" t="s">
        <v>144</v>
      </c>
      <c r="BM218" s="23" t="s">
        <v>266</v>
      </c>
    </row>
    <row r="219" spans="2:65" s="12" customFormat="1" ht="13.5">
      <c r="B219" s="217"/>
      <c r="C219" s="218"/>
      <c r="D219" s="207" t="s">
        <v>146</v>
      </c>
      <c r="E219" s="219" t="s">
        <v>38</v>
      </c>
      <c r="F219" s="220" t="s">
        <v>267</v>
      </c>
      <c r="G219" s="218"/>
      <c r="H219" s="221">
        <v>786.6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146</v>
      </c>
      <c r="AU219" s="227" t="s">
        <v>91</v>
      </c>
      <c r="AV219" s="12" t="s">
        <v>91</v>
      </c>
      <c r="AW219" s="12" t="s">
        <v>45</v>
      </c>
      <c r="AX219" s="12" t="s">
        <v>82</v>
      </c>
      <c r="AY219" s="227" t="s">
        <v>137</v>
      </c>
    </row>
    <row r="220" spans="2:65" s="13" customFormat="1" ht="13.5">
      <c r="B220" s="228"/>
      <c r="C220" s="229"/>
      <c r="D220" s="230" t="s">
        <v>146</v>
      </c>
      <c r="E220" s="231" t="s">
        <v>38</v>
      </c>
      <c r="F220" s="232" t="s">
        <v>149</v>
      </c>
      <c r="G220" s="229"/>
      <c r="H220" s="233">
        <v>786.6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146</v>
      </c>
      <c r="AU220" s="239" t="s">
        <v>91</v>
      </c>
      <c r="AV220" s="13" t="s">
        <v>144</v>
      </c>
      <c r="AW220" s="13" t="s">
        <v>45</v>
      </c>
      <c r="AX220" s="13" t="s">
        <v>25</v>
      </c>
      <c r="AY220" s="239" t="s">
        <v>137</v>
      </c>
    </row>
    <row r="221" spans="2:65" s="1" customFormat="1" ht="44.25" customHeight="1">
      <c r="B221" s="41"/>
      <c r="C221" s="193" t="s">
        <v>268</v>
      </c>
      <c r="D221" s="193" t="s">
        <v>139</v>
      </c>
      <c r="E221" s="194" t="s">
        <v>269</v>
      </c>
      <c r="F221" s="195" t="s">
        <v>270</v>
      </c>
      <c r="G221" s="196" t="s">
        <v>196</v>
      </c>
      <c r="H221" s="197">
        <v>23598</v>
      </c>
      <c r="I221" s="198"/>
      <c r="J221" s="199">
        <f>ROUND(I221*H221,2)</f>
        <v>0</v>
      </c>
      <c r="K221" s="195" t="s">
        <v>143</v>
      </c>
      <c r="L221" s="61"/>
      <c r="M221" s="200" t="s">
        <v>38</v>
      </c>
      <c r="N221" s="201" t="s">
        <v>53</v>
      </c>
      <c r="O221" s="42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AR221" s="23" t="s">
        <v>144</v>
      </c>
      <c r="AT221" s="23" t="s">
        <v>139</v>
      </c>
      <c r="AU221" s="23" t="s">
        <v>91</v>
      </c>
      <c r="AY221" s="23" t="s">
        <v>137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23" t="s">
        <v>25</v>
      </c>
      <c r="BK221" s="204">
        <f>ROUND(I221*H221,2)</f>
        <v>0</v>
      </c>
      <c r="BL221" s="23" t="s">
        <v>144</v>
      </c>
      <c r="BM221" s="23" t="s">
        <v>271</v>
      </c>
    </row>
    <row r="222" spans="2:65" s="12" customFormat="1" ht="13.5">
      <c r="B222" s="217"/>
      <c r="C222" s="218"/>
      <c r="D222" s="207" t="s">
        <v>146</v>
      </c>
      <c r="E222" s="219" t="s">
        <v>38</v>
      </c>
      <c r="F222" s="220" t="s">
        <v>267</v>
      </c>
      <c r="G222" s="218"/>
      <c r="H222" s="221">
        <v>786.6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146</v>
      </c>
      <c r="AU222" s="227" t="s">
        <v>91</v>
      </c>
      <c r="AV222" s="12" t="s">
        <v>91</v>
      </c>
      <c r="AW222" s="12" t="s">
        <v>45</v>
      </c>
      <c r="AX222" s="12" t="s">
        <v>82</v>
      </c>
      <c r="AY222" s="227" t="s">
        <v>137</v>
      </c>
    </row>
    <row r="223" spans="2:65" s="13" customFormat="1" ht="13.5">
      <c r="B223" s="228"/>
      <c r="C223" s="229"/>
      <c r="D223" s="207" t="s">
        <v>146</v>
      </c>
      <c r="E223" s="240" t="s">
        <v>38</v>
      </c>
      <c r="F223" s="241" t="s">
        <v>149</v>
      </c>
      <c r="G223" s="229"/>
      <c r="H223" s="242">
        <v>786.6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146</v>
      </c>
      <c r="AU223" s="239" t="s">
        <v>91</v>
      </c>
      <c r="AV223" s="13" t="s">
        <v>144</v>
      </c>
      <c r="AW223" s="13" t="s">
        <v>45</v>
      </c>
      <c r="AX223" s="13" t="s">
        <v>82</v>
      </c>
      <c r="AY223" s="239" t="s">
        <v>137</v>
      </c>
    </row>
    <row r="224" spans="2:65" s="12" customFormat="1" ht="13.5">
      <c r="B224" s="217"/>
      <c r="C224" s="218"/>
      <c r="D224" s="207" t="s">
        <v>146</v>
      </c>
      <c r="E224" s="219" t="s">
        <v>38</v>
      </c>
      <c r="F224" s="220" t="s">
        <v>272</v>
      </c>
      <c r="G224" s="218"/>
      <c r="H224" s="221">
        <v>23598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146</v>
      </c>
      <c r="AU224" s="227" t="s">
        <v>91</v>
      </c>
      <c r="AV224" s="12" t="s">
        <v>91</v>
      </c>
      <c r="AW224" s="12" t="s">
        <v>45</v>
      </c>
      <c r="AX224" s="12" t="s">
        <v>82</v>
      </c>
      <c r="AY224" s="227" t="s">
        <v>137</v>
      </c>
    </row>
    <row r="225" spans="2:65" s="13" customFormat="1" ht="13.5">
      <c r="B225" s="228"/>
      <c r="C225" s="229"/>
      <c r="D225" s="230" t="s">
        <v>146</v>
      </c>
      <c r="E225" s="231" t="s">
        <v>38</v>
      </c>
      <c r="F225" s="232" t="s">
        <v>149</v>
      </c>
      <c r="G225" s="229"/>
      <c r="H225" s="233">
        <v>23598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146</v>
      </c>
      <c r="AU225" s="239" t="s">
        <v>91</v>
      </c>
      <c r="AV225" s="13" t="s">
        <v>144</v>
      </c>
      <c r="AW225" s="13" t="s">
        <v>45</v>
      </c>
      <c r="AX225" s="13" t="s">
        <v>25</v>
      </c>
      <c r="AY225" s="239" t="s">
        <v>137</v>
      </c>
    </row>
    <row r="226" spans="2:65" s="1" customFormat="1" ht="31.5" customHeight="1">
      <c r="B226" s="41"/>
      <c r="C226" s="193" t="s">
        <v>9</v>
      </c>
      <c r="D226" s="193" t="s">
        <v>139</v>
      </c>
      <c r="E226" s="194" t="s">
        <v>273</v>
      </c>
      <c r="F226" s="195" t="s">
        <v>274</v>
      </c>
      <c r="G226" s="196" t="s">
        <v>196</v>
      </c>
      <c r="H226" s="197">
        <v>786.6</v>
      </c>
      <c r="I226" s="198"/>
      <c r="J226" s="199">
        <f>ROUND(I226*H226,2)</f>
        <v>0</v>
      </c>
      <c r="K226" s="195" t="s">
        <v>143</v>
      </c>
      <c r="L226" s="61"/>
      <c r="M226" s="200" t="s">
        <v>38</v>
      </c>
      <c r="N226" s="201" t="s">
        <v>53</v>
      </c>
      <c r="O226" s="42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AR226" s="23" t="s">
        <v>144</v>
      </c>
      <c r="AT226" s="23" t="s">
        <v>139</v>
      </c>
      <c r="AU226" s="23" t="s">
        <v>91</v>
      </c>
      <c r="AY226" s="23" t="s">
        <v>137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3" t="s">
        <v>25</v>
      </c>
      <c r="BK226" s="204">
        <f>ROUND(I226*H226,2)</f>
        <v>0</v>
      </c>
      <c r="BL226" s="23" t="s">
        <v>144</v>
      </c>
      <c r="BM226" s="23" t="s">
        <v>275</v>
      </c>
    </row>
    <row r="227" spans="2:65" s="12" customFormat="1" ht="13.5">
      <c r="B227" s="217"/>
      <c r="C227" s="218"/>
      <c r="D227" s="207" t="s">
        <v>146</v>
      </c>
      <c r="E227" s="219" t="s">
        <v>38</v>
      </c>
      <c r="F227" s="220" t="s">
        <v>267</v>
      </c>
      <c r="G227" s="218"/>
      <c r="H227" s="221">
        <v>786.6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146</v>
      </c>
      <c r="AU227" s="227" t="s">
        <v>91</v>
      </c>
      <c r="AV227" s="12" t="s">
        <v>91</v>
      </c>
      <c r="AW227" s="12" t="s">
        <v>45</v>
      </c>
      <c r="AX227" s="12" t="s">
        <v>82</v>
      </c>
      <c r="AY227" s="227" t="s">
        <v>137</v>
      </c>
    </row>
    <row r="228" spans="2:65" s="13" customFormat="1" ht="13.5">
      <c r="B228" s="228"/>
      <c r="C228" s="229"/>
      <c r="D228" s="230" t="s">
        <v>146</v>
      </c>
      <c r="E228" s="231" t="s">
        <v>38</v>
      </c>
      <c r="F228" s="232" t="s">
        <v>149</v>
      </c>
      <c r="G228" s="229"/>
      <c r="H228" s="233">
        <v>786.6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146</v>
      </c>
      <c r="AU228" s="239" t="s">
        <v>91</v>
      </c>
      <c r="AV228" s="13" t="s">
        <v>144</v>
      </c>
      <c r="AW228" s="13" t="s">
        <v>45</v>
      </c>
      <c r="AX228" s="13" t="s">
        <v>25</v>
      </c>
      <c r="AY228" s="239" t="s">
        <v>137</v>
      </c>
    </row>
    <row r="229" spans="2:65" s="1" customFormat="1" ht="31.5" customHeight="1">
      <c r="B229" s="41"/>
      <c r="C229" s="193" t="s">
        <v>276</v>
      </c>
      <c r="D229" s="193" t="s">
        <v>139</v>
      </c>
      <c r="E229" s="194" t="s">
        <v>277</v>
      </c>
      <c r="F229" s="195" t="s">
        <v>278</v>
      </c>
      <c r="G229" s="196" t="s">
        <v>196</v>
      </c>
      <c r="H229" s="197">
        <v>131.63399999999999</v>
      </c>
      <c r="I229" s="198"/>
      <c r="J229" s="199">
        <f>ROUND(I229*H229,2)</f>
        <v>0</v>
      </c>
      <c r="K229" s="195" t="s">
        <v>143</v>
      </c>
      <c r="L229" s="61"/>
      <c r="M229" s="200" t="s">
        <v>38</v>
      </c>
      <c r="N229" s="201" t="s">
        <v>53</v>
      </c>
      <c r="O229" s="42"/>
      <c r="P229" s="202">
        <f>O229*H229</f>
        <v>0</v>
      </c>
      <c r="Q229" s="202">
        <v>1.2999999999999999E-4</v>
      </c>
      <c r="R229" s="202">
        <f>Q229*H229</f>
        <v>1.7112419999999996E-2</v>
      </c>
      <c r="S229" s="202">
        <v>0</v>
      </c>
      <c r="T229" s="203">
        <f>S229*H229</f>
        <v>0</v>
      </c>
      <c r="AR229" s="23" t="s">
        <v>144</v>
      </c>
      <c r="AT229" s="23" t="s">
        <v>139</v>
      </c>
      <c r="AU229" s="23" t="s">
        <v>91</v>
      </c>
      <c r="AY229" s="23" t="s">
        <v>137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23" t="s">
        <v>25</v>
      </c>
      <c r="BK229" s="204">
        <f>ROUND(I229*H229,2)</f>
        <v>0</v>
      </c>
      <c r="BL229" s="23" t="s">
        <v>144</v>
      </c>
      <c r="BM229" s="23" t="s">
        <v>279</v>
      </c>
    </row>
    <row r="230" spans="2:65" s="11" customFormat="1" ht="13.5">
      <c r="B230" s="205"/>
      <c r="C230" s="206"/>
      <c r="D230" s="207" t="s">
        <v>146</v>
      </c>
      <c r="E230" s="208" t="s">
        <v>38</v>
      </c>
      <c r="F230" s="209" t="s">
        <v>219</v>
      </c>
      <c r="G230" s="206"/>
      <c r="H230" s="210" t="s">
        <v>38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146</v>
      </c>
      <c r="AU230" s="216" t="s">
        <v>91</v>
      </c>
      <c r="AV230" s="11" t="s">
        <v>25</v>
      </c>
      <c r="AW230" s="11" t="s">
        <v>45</v>
      </c>
      <c r="AX230" s="11" t="s">
        <v>82</v>
      </c>
      <c r="AY230" s="216" t="s">
        <v>137</v>
      </c>
    </row>
    <row r="231" spans="2:65" s="12" customFormat="1" ht="13.5">
      <c r="B231" s="217"/>
      <c r="C231" s="218"/>
      <c r="D231" s="207" t="s">
        <v>146</v>
      </c>
      <c r="E231" s="219" t="s">
        <v>38</v>
      </c>
      <c r="F231" s="220" t="s">
        <v>280</v>
      </c>
      <c r="G231" s="218"/>
      <c r="H231" s="221">
        <v>131.63399999999999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146</v>
      </c>
      <c r="AU231" s="227" t="s">
        <v>91</v>
      </c>
      <c r="AV231" s="12" t="s">
        <v>91</v>
      </c>
      <c r="AW231" s="12" t="s">
        <v>45</v>
      </c>
      <c r="AX231" s="12" t="s">
        <v>82</v>
      </c>
      <c r="AY231" s="227" t="s">
        <v>137</v>
      </c>
    </row>
    <row r="232" spans="2:65" s="13" customFormat="1" ht="13.5">
      <c r="B232" s="228"/>
      <c r="C232" s="229"/>
      <c r="D232" s="230" t="s">
        <v>146</v>
      </c>
      <c r="E232" s="231" t="s">
        <v>38</v>
      </c>
      <c r="F232" s="232" t="s">
        <v>149</v>
      </c>
      <c r="G232" s="229"/>
      <c r="H232" s="233">
        <v>131.63399999999999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146</v>
      </c>
      <c r="AU232" s="239" t="s">
        <v>91</v>
      </c>
      <c r="AV232" s="13" t="s">
        <v>144</v>
      </c>
      <c r="AW232" s="13" t="s">
        <v>45</v>
      </c>
      <c r="AX232" s="13" t="s">
        <v>25</v>
      </c>
      <c r="AY232" s="239" t="s">
        <v>137</v>
      </c>
    </row>
    <row r="233" spans="2:65" s="1" customFormat="1" ht="57" customHeight="1">
      <c r="B233" s="41"/>
      <c r="C233" s="193" t="s">
        <v>281</v>
      </c>
      <c r="D233" s="193" t="s">
        <v>139</v>
      </c>
      <c r="E233" s="194" t="s">
        <v>282</v>
      </c>
      <c r="F233" s="195" t="s">
        <v>283</v>
      </c>
      <c r="G233" s="196" t="s">
        <v>196</v>
      </c>
      <c r="H233" s="197">
        <v>576.84</v>
      </c>
      <c r="I233" s="198"/>
      <c r="J233" s="199">
        <f>ROUND(I233*H233,2)</f>
        <v>0</v>
      </c>
      <c r="K233" s="195" t="s">
        <v>143</v>
      </c>
      <c r="L233" s="61"/>
      <c r="M233" s="200" t="s">
        <v>38</v>
      </c>
      <c r="N233" s="201" t="s">
        <v>53</v>
      </c>
      <c r="O233" s="42"/>
      <c r="P233" s="202">
        <f>O233*H233</f>
        <v>0</v>
      </c>
      <c r="Q233" s="202">
        <v>4.0000000000000003E-5</v>
      </c>
      <c r="R233" s="202">
        <f>Q233*H233</f>
        <v>2.3073600000000003E-2</v>
      </c>
      <c r="S233" s="202">
        <v>0</v>
      </c>
      <c r="T233" s="203">
        <f>S233*H233</f>
        <v>0</v>
      </c>
      <c r="AR233" s="23" t="s">
        <v>144</v>
      </c>
      <c r="AT233" s="23" t="s">
        <v>139</v>
      </c>
      <c r="AU233" s="23" t="s">
        <v>91</v>
      </c>
      <c r="AY233" s="23" t="s">
        <v>137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23" t="s">
        <v>25</v>
      </c>
      <c r="BK233" s="204">
        <f>ROUND(I233*H233,2)</f>
        <v>0</v>
      </c>
      <c r="BL233" s="23" t="s">
        <v>144</v>
      </c>
      <c r="BM233" s="23" t="s">
        <v>284</v>
      </c>
    </row>
    <row r="234" spans="2:65" s="12" customFormat="1" ht="13.5">
      <c r="B234" s="217"/>
      <c r="C234" s="218"/>
      <c r="D234" s="207" t="s">
        <v>146</v>
      </c>
      <c r="E234" s="219" t="s">
        <v>38</v>
      </c>
      <c r="F234" s="220" t="s">
        <v>285</v>
      </c>
      <c r="G234" s="218"/>
      <c r="H234" s="221">
        <v>576.84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146</v>
      </c>
      <c r="AU234" s="227" t="s">
        <v>91</v>
      </c>
      <c r="AV234" s="12" t="s">
        <v>91</v>
      </c>
      <c r="AW234" s="12" t="s">
        <v>45</v>
      </c>
      <c r="AX234" s="12" t="s">
        <v>82</v>
      </c>
      <c r="AY234" s="227" t="s">
        <v>137</v>
      </c>
    </row>
    <row r="235" spans="2:65" s="13" customFormat="1" ht="13.5">
      <c r="B235" s="228"/>
      <c r="C235" s="229"/>
      <c r="D235" s="230" t="s">
        <v>146</v>
      </c>
      <c r="E235" s="231" t="s">
        <v>38</v>
      </c>
      <c r="F235" s="232" t="s">
        <v>149</v>
      </c>
      <c r="G235" s="229"/>
      <c r="H235" s="233">
        <v>576.84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146</v>
      </c>
      <c r="AU235" s="239" t="s">
        <v>91</v>
      </c>
      <c r="AV235" s="13" t="s">
        <v>144</v>
      </c>
      <c r="AW235" s="13" t="s">
        <v>45</v>
      </c>
      <c r="AX235" s="13" t="s">
        <v>25</v>
      </c>
      <c r="AY235" s="239" t="s">
        <v>137</v>
      </c>
    </row>
    <row r="236" spans="2:65" s="1" customFormat="1" ht="31.5" customHeight="1">
      <c r="B236" s="41"/>
      <c r="C236" s="193" t="s">
        <v>286</v>
      </c>
      <c r="D236" s="193" t="s">
        <v>139</v>
      </c>
      <c r="E236" s="194" t="s">
        <v>287</v>
      </c>
      <c r="F236" s="195" t="s">
        <v>288</v>
      </c>
      <c r="G236" s="196" t="s">
        <v>196</v>
      </c>
      <c r="H236" s="197">
        <v>46.088999999999999</v>
      </c>
      <c r="I236" s="198"/>
      <c r="J236" s="199">
        <f>ROUND(I236*H236,2)</f>
        <v>0</v>
      </c>
      <c r="K236" s="195" t="s">
        <v>143</v>
      </c>
      <c r="L236" s="61"/>
      <c r="M236" s="200" t="s">
        <v>38</v>
      </c>
      <c r="N236" s="201" t="s">
        <v>53</v>
      </c>
      <c r="O236" s="42"/>
      <c r="P236" s="202">
        <f>O236*H236</f>
        <v>0</v>
      </c>
      <c r="Q236" s="202">
        <v>0</v>
      </c>
      <c r="R236" s="202">
        <f>Q236*H236</f>
        <v>0</v>
      </c>
      <c r="S236" s="202">
        <v>0.13100000000000001</v>
      </c>
      <c r="T236" s="203">
        <f>S236*H236</f>
        <v>6.0376589999999997</v>
      </c>
      <c r="AR236" s="23" t="s">
        <v>144</v>
      </c>
      <c r="AT236" s="23" t="s">
        <v>139</v>
      </c>
      <c r="AU236" s="23" t="s">
        <v>91</v>
      </c>
      <c r="AY236" s="23" t="s">
        <v>137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23" t="s">
        <v>25</v>
      </c>
      <c r="BK236" s="204">
        <f>ROUND(I236*H236,2)</f>
        <v>0</v>
      </c>
      <c r="BL236" s="23" t="s">
        <v>144</v>
      </c>
      <c r="BM236" s="23" t="s">
        <v>289</v>
      </c>
    </row>
    <row r="237" spans="2:65" s="12" customFormat="1" ht="13.5">
      <c r="B237" s="217"/>
      <c r="C237" s="218"/>
      <c r="D237" s="207" t="s">
        <v>146</v>
      </c>
      <c r="E237" s="219" t="s">
        <v>38</v>
      </c>
      <c r="F237" s="220" t="s">
        <v>290</v>
      </c>
      <c r="G237" s="218"/>
      <c r="H237" s="221">
        <v>46.088999999999999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146</v>
      </c>
      <c r="AU237" s="227" t="s">
        <v>91</v>
      </c>
      <c r="AV237" s="12" t="s">
        <v>91</v>
      </c>
      <c r="AW237" s="12" t="s">
        <v>45</v>
      </c>
      <c r="AX237" s="12" t="s">
        <v>82</v>
      </c>
      <c r="AY237" s="227" t="s">
        <v>137</v>
      </c>
    </row>
    <row r="238" spans="2:65" s="13" customFormat="1" ht="13.5">
      <c r="B238" s="228"/>
      <c r="C238" s="229"/>
      <c r="D238" s="230" t="s">
        <v>146</v>
      </c>
      <c r="E238" s="231" t="s">
        <v>38</v>
      </c>
      <c r="F238" s="232" t="s">
        <v>149</v>
      </c>
      <c r="G238" s="229"/>
      <c r="H238" s="233">
        <v>46.088999999999999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146</v>
      </c>
      <c r="AU238" s="239" t="s">
        <v>91</v>
      </c>
      <c r="AV238" s="13" t="s">
        <v>144</v>
      </c>
      <c r="AW238" s="13" t="s">
        <v>45</v>
      </c>
      <c r="AX238" s="13" t="s">
        <v>25</v>
      </c>
      <c r="AY238" s="239" t="s">
        <v>137</v>
      </c>
    </row>
    <row r="239" spans="2:65" s="1" customFormat="1" ht="31.5" customHeight="1">
      <c r="B239" s="41"/>
      <c r="C239" s="193" t="s">
        <v>291</v>
      </c>
      <c r="D239" s="193" t="s">
        <v>139</v>
      </c>
      <c r="E239" s="194" t="s">
        <v>292</v>
      </c>
      <c r="F239" s="195" t="s">
        <v>293</v>
      </c>
      <c r="G239" s="196" t="s">
        <v>196</v>
      </c>
      <c r="H239" s="197">
        <v>67.009</v>
      </c>
      <c r="I239" s="198"/>
      <c r="J239" s="199">
        <f>ROUND(I239*H239,2)</f>
        <v>0</v>
      </c>
      <c r="K239" s="195" t="s">
        <v>143</v>
      </c>
      <c r="L239" s="61"/>
      <c r="M239" s="200" t="s">
        <v>38</v>
      </c>
      <c r="N239" s="201" t="s">
        <v>53</v>
      </c>
      <c r="O239" s="42"/>
      <c r="P239" s="202">
        <f>O239*H239</f>
        <v>0</v>
      </c>
      <c r="Q239" s="202">
        <v>0</v>
      </c>
      <c r="R239" s="202">
        <f>Q239*H239</f>
        <v>0</v>
      </c>
      <c r="S239" s="202">
        <v>0.26100000000000001</v>
      </c>
      <c r="T239" s="203">
        <f>S239*H239</f>
        <v>17.489349000000001</v>
      </c>
      <c r="AR239" s="23" t="s">
        <v>144</v>
      </c>
      <c r="AT239" s="23" t="s">
        <v>139</v>
      </c>
      <c r="AU239" s="23" t="s">
        <v>91</v>
      </c>
      <c r="AY239" s="23" t="s">
        <v>137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23" t="s">
        <v>25</v>
      </c>
      <c r="BK239" s="204">
        <f>ROUND(I239*H239,2)</f>
        <v>0</v>
      </c>
      <c r="BL239" s="23" t="s">
        <v>144</v>
      </c>
      <c r="BM239" s="23" t="s">
        <v>294</v>
      </c>
    </row>
    <row r="240" spans="2:65" s="12" customFormat="1" ht="13.5">
      <c r="B240" s="217"/>
      <c r="C240" s="218"/>
      <c r="D240" s="207" t="s">
        <v>146</v>
      </c>
      <c r="E240" s="219" t="s">
        <v>38</v>
      </c>
      <c r="F240" s="220" t="s">
        <v>295</v>
      </c>
      <c r="G240" s="218"/>
      <c r="H240" s="221">
        <v>67.009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146</v>
      </c>
      <c r="AU240" s="227" t="s">
        <v>91</v>
      </c>
      <c r="AV240" s="12" t="s">
        <v>91</v>
      </c>
      <c r="AW240" s="12" t="s">
        <v>45</v>
      </c>
      <c r="AX240" s="12" t="s">
        <v>82</v>
      </c>
      <c r="AY240" s="227" t="s">
        <v>137</v>
      </c>
    </row>
    <row r="241" spans="2:65" s="13" customFormat="1" ht="13.5">
      <c r="B241" s="228"/>
      <c r="C241" s="229"/>
      <c r="D241" s="230" t="s">
        <v>146</v>
      </c>
      <c r="E241" s="231" t="s">
        <v>38</v>
      </c>
      <c r="F241" s="232" t="s">
        <v>149</v>
      </c>
      <c r="G241" s="229"/>
      <c r="H241" s="233">
        <v>67.009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146</v>
      </c>
      <c r="AU241" s="239" t="s">
        <v>91</v>
      </c>
      <c r="AV241" s="13" t="s">
        <v>144</v>
      </c>
      <c r="AW241" s="13" t="s">
        <v>45</v>
      </c>
      <c r="AX241" s="13" t="s">
        <v>25</v>
      </c>
      <c r="AY241" s="239" t="s">
        <v>137</v>
      </c>
    </row>
    <row r="242" spans="2:65" s="1" customFormat="1" ht="31.5" customHeight="1">
      <c r="B242" s="41"/>
      <c r="C242" s="193" t="s">
        <v>296</v>
      </c>
      <c r="D242" s="193" t="s">
        <v>139</v>
      </c>
      <c r="E242" s="194" t="s">
        <v>297</v>
      </c>
      <c r="F242" s="195" t="s">
        <v>298</v>
      </c>
      <c r="G242" s="196" t="s">
        <v>142</v>
      </c>
      <c r="H242" s="197">
        <v>73.896000000000001</v>
      </c>
      <c r="I242" s="198"/>
      <c r="J242" s="199">
        <f>ROUND(I242*H242,2)</f>
        <v>0</v>
      </c>
      <c r="K242" s="195" t="s">
        <v>143</v>
      </c>
      <c r="L242" s="61"/>
      <c r="M242" s="200" t="s">
        <v>38</v>
      </c>
      <c r="N242" s="201" t="s">
        <v>53</v>
      </c>
      <c r="O242" s="42"/>
      <c r="P242" s="202">
        <f>O242*H242</f>
        <v>0</v>
      </c>
      <c r="Q242" s="202">
        <v>0</v>
      </c>
      <c r="R242" s="202">
        <f>Q242*H242</f>
        <v>0</v>
      </c>
      <c r="S242" s="202">
        <v>1.4</v>
      </c>
      <c r="T242" s="203">
        <f>S242*H242</f>
        <v>103.45439999999999</v>
      </c>
      <c r="AR242" s="23" t="s">
        <v>144</v>
      </c>
      <c r="AT242" s="23" t="s">
        <v>139</v>
      </c>
      <c r="AU242" s="23" t="s">
        <v>91</v>
      </c>
      <c r="AY242" s="23" t="s">
        <v>137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3" t="s">
        <v>25</v>
      </c>
      <c r="BK242" s="204">
        <f>ROUND(I242*H242,2)</f>
        <v>0</v>
      </c>
      <c r="BL242" s="23" t="s">
        <v>144</v>
      </c>
      <c r="BM242" s="23" t="s">
        <v>299</v>
      </c>
    </row>
    <row r="243" spans="2:65" s="11" customFormat="1" ht="13.5">
      <c r="B243" s="205"/>
      <c r="C243" s="206"/>
      <c r="D243" s="207" t="s">
        <v>146</v>
      </c>
      <c r="E243" s="208" t="s">
        <v>38</v>
      </c>
      <c r="F243" s="209" t="s">
        <v>300</v>
      </c>
      <c r="G243" s="206"/>
      <c r="H243" s="210" t="s">
        <v>38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146</v>
      </c>
      <c r="AU243" s="216" t="s">
        <v>91</v>
      </c>
      <c r="AV243" s="11" t="s">
        <v>25</v>
      </c>
      <c r="AW243" s="11" t="s">
        <v>45</v>
      </c>
      <c r="AX243" s="11" t="s">
        <v>82</v>
      </c>
      <c r="AY243" s="216" t="s">
        <v>137</v>
      </c>
    </row>
    <row r="244" spans="2:65" s="12" customFormat="1" ht="13.5">
      <c r="B244" s="217"/>
      <c r="C244" s="218"/>
      <c r="D244" s="207" t="s">
        <v>146</v>
      </c>
      <c r="E244" s="219" t="s">
        <v>38</v>
      </c>
      <c r="F244" s="220" t="s">
        <v>301</v>
      </c>
      <c r="G244" s="218"/>
      <c r="H244" s="221">
        <v>21.629000000000001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146</v>
      </c>
      <c r="AU244" s="227" t="s">
        <v>91</v>
      </c>
      <c r="AV244" s="12" t="s">
        <v>91</v>
      </c>
      <c r="AW244" s="12" t="s">
        <v>45</v>
      </c>
      <c r="AX244" s="12" t="s">
        <v>82</v>
      </c>
      <c r="AY244" s="227" t="s">
        <v>137</v>
      </c>
    </row>
    <row r="245" spans="2:65" s="11" customFormat="1" ht="13.5">
      <c r="B245" s="205"/>
      <c r="C245" s="206"/>
      <c r="D245" s="207" t="s">
        <v>146</v>
      </c>
      <c r="E245" s="208" t="s">
        <v>38</v>
      </c>
      <c r="F245" s="209" t="s">
        <v>302</v>
      </c>
      <c r="G245" s="206"/>
      <c r="H245" s="210" t="s">
        <v>38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146</v>
      </c>
      <c r="AU245" s="216" t="s">
        <v>91</v>
      </c>
      <c r="AV245" s="11" t="s">
        <v>25</v>
      </c>
      <c r="AW245" s="11" t="s">
        <v>45</v>
      </c>
      <c r="AX245" s="11" t="s">
        <v>82</v>
      </c>
      <c r="AY245" s="216" t="s">
        <v>137</v>
      </c>
    </row>
    <row r="246" spans="2:65" s="12" customFormat="1" ht="13.5">
      <c r="B246" s="217"/>
      <c r="C246" s="218"/>
      <c r="D246" s="207" t="s">
        <v>146</v>
      </c>
      <c r="E246" s="219" t="s">
        <v>38</v>
      </c>
      <c r="F246" s="220" t="s">
        <v>303</v>
      </c>
      <c r="G246" s="218"/>
      <c r="H246" s="221">
        <v>0.86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146</v>
      </c>
      <c r="AU246" s="227" t="s">
        <v>91</v>
      </c>
      <c r="AV246" s="12" t="s">
        <v>91</v>
      </c>
      <c r="AW246" s="12" t="s">
        <v>45</v>
      </c>
      <c r="AX246" s="12" t="s">
        <v>82</v>
      </c>
      <c r="AY246" s="227" t="s">
        <v>137</v>
      </c>
    </row>
    <row r="247" spans="2:65" s="12" customFormat="1" ht="13.5">
      <c r="B247" s="217"/>
      <c r="C247" s="218"/>
      <c r="D247" s="207" t="s">
        <v>146</v>
      </c>
      <c r="E247" s="219" t="s">
        <v>38</v>
      </c>
      <c r="F247" s="220" t="s">
        <v>304</v>
      </c>
      <c r="G247" s="218"/>
      <c r="H247" s="221">
        <v>1.0840000000000001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146</v>
      </c>
      <c r="AU247" s="227" t="s">
        <v>91</v>
      </c>
      <c r="AV247" s="12" t="s">
        <v>91</v>
      </c>
      <c r="AW247" s="12" t="s">
        <v>45</v>
      </c>
      <c r="AX247" s="12" t="s">
        <v>82</v>
      </c>
      <c r="AY247" s="227" t="s">
        <v>137</v>
      </c>
    </row>
    <row r="248" spans="2:65" s="12" customFormat="1" ht="13.5">
      <c r="B248" s="217"/>
      <c r="C248" s="218"/>
      <c r="D248" s="207" t="s">
        <v>146</v>
      </c>
      <c r="E248" s="219" t="s">
        <v>38</v>
      </c>
      <c r="F248" s="220" t="s">
        <v>305</v>
      </c>
      <c r="G248" s="218"/>
      <c r="H248" s="221">
        <v>1.4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146</v>
      </c>
      <c r="AU248" s="227" t="s">
        <v>91</v>
      </c>
      <c r="AV248" s="12" t="s">
        <v>91</v>
      </c>
      <c r="AW248" s="12" t="s">
        <v>45</v>
      </c>
      <c r="AX248" s="12" t="s">
        <v>82</v>
      </c>
      <c r="AY248" s="227" t="s">
        <v>137</v>
      </c>
    </row>
    <row r="249" spans="2:65" s="12" customFormat="1" ht="13.5">
      <c r="B249" s="217"/>
      <c r="C249" s="218"/>
      <c r="D249" s="207" t="s">
        <v>146</v>
      </c>
      <c r="E249" s="219" t="s">
        <v>38</v>
      </c>
      <c r="F249" s="220" t="s">
        <v>306</v>
      </c>
      <c r="G249" s="218"/>
      <c r="H249" s="221">
        <v>2.089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146</v>
      </c>
      <c r="AU249" s="227" t="s">
        <v>91</v>
      </c>
      <c r="AV249" s="12" t="s">
        <v>91</v>
      </c>
      <c r="AW249" s="12" t="s">
        <v>45</v>
      </c>
      <c r="AX249" s="12" t="s">
        <v>82</v>
      </c>
      <c r="AY249" s="227" t="s">
        <v>137</v>
      </c>
    </row>
    <row r="250" spans="2:65" s="12" customFormat="1" ht="13.5">
      <c r="B250" s="217"/>
      <c r="C250" s="218"/>
      <c r="D250" s="207" t="s">
        <v>146</v>
      </c>
      <c r="E250" s="219" t="s">
        <v>38</v>
      </c>
      <c r="F250" s="220" t="s">
        <v>307</v>
      </c>
      <c r="G250" s="218"/>
      <c r="H250" s="221">
        <v>0.67700000000000005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146</v>
      </c>
      <c r="AU250" s="227" t="s">
        <v>91</v>
      </c>
      <c r="AV250" s="12" t="s">
        <v>91</v>
      </c>
      <c r="AW250" s="12" t="s">
        <v>45</v>
      </c>
      <c r="AX250" s="12" t="s">
        <v>82</v>
      </c>
      <c r="AY250" s="227" t="s">
        <v>137</v>
      </c>
    </row>
    <row r="251" spans="2:65" s="12" customFormat="1" ht="13.5">
      <c r="B251" s="217"/>
      <c r="C251" s="218"/>
      <c r="D251" s="207" t="s">
        <v>146</v>
      </c>
      <c r="E251" s="219" t="s">
        <v>38</v>
      </c>
      <c r="F251" s="220" t="s">
        <v>308</v>
      </c>
      <c r="G251" s="218"/>
      <c r="H251" s="221">
        <v>1.43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146</v>
      </c>
      <c r="AU251" s="227" t="s">
        <v>91</v>
      </c>
      <c r="AV251" s="12" t="s">
        <v>91</v>
      </c>
      <c r="AW251" s="12" t="s">
        <v>45</v>
      </c>
      <c r="AX251" s="12" t="s">
        <v>82</v>
      </c>
      <c r="AY251" s="227" t="s">
        <v>137</v>
      </c>
    </row>
    <row r="252" spans="2:65" s="12" customFormat="1" ht="13.5">
      <c r="B252" s="217"/>
      <c r="C252" s="218"/>
      <c r="D252" s="207" t="s">
        <v>146</v>
      </c>
      <c r="E252" s="219" t="s">
        <v>38</v>
      </c>
      <c r="F252" s="220" t="s">
        <v>309</v>
      </c>
      <c r="G252" s="218"/>
      <c r="H252" s="221">
        <v>4.6619999999999999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146</v>
      </c>
      <c r="AU252" s="227" t="s">
        <v>91</v>
      </c>
      <c r="AV252" s="12" t="s">
        <v>91</v>
      </c>
      <c r="AW252" s="12" t="s">
        <v>45</v>
      </c>
      <c r="AX252" s="12" t="s">
        <v>82</v>
      </c>
      <c r="AY252" s="227" t="s">
        <v>137</v>
      </c>
    </row>
    <row r="253" spans="2:65" s="12" customFormat="1" ht="13.5">
      <c r="B253" s="217"/>
      <c r="C253" s="218"/>
      <c r="D253" s="207" t="s">
        <v>146</v>
      </c>
      <c r="E253" s="219" t="s">
        <v>38</v>
      </c>
      <c r="F253" s="220" t="s">
        <v>310</v>
      </c>
      <c r="G253" s="218"/>
      <c r="H253" s="221">
        <v>4.9169999999999998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146</v>
      </c>
      <c r="AU253" s="227" t="s">
        <v>91</v>
      </c>
      <c r="AV253" s="12" t="s">
        <v>91</v>
      </c>
      <c r="AW253" s="12" t="s">
        <v>45</v>
      </c>
      <c r="AX253" s="12" t="s">
        <v>82</v>
      </c>
      <c r="AY253" s="227" t="s">
        <v>137</v>
      </c>
    </row>
    <row r="254" spans="2:65" s="12" customFormat="1" ht="13.5">
      <c r="B254" s="217"/>
      <c r="C254" s="218"/>
      <c r="D254" s="207" t="s">
        <v>146</v>
      </c>
      <c r="E254" s="219" t="s">
        <v>38</v>
      </c>
      <c r="F254" s="220" t="s">
        <v>311</v>
      </c>
      <c r="G254" s="218"/>
      <c r="H254" s="221">
        <v>5.6230000000000002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146</v>
      </c>
      <c r="AU254" s="227" t="s">
        <v>91</v>
      </c>
      <c r="AV254" s="12" t="s">
        <v>91</v>
      </c>
      <c r="AW254" s="12" t="s">
        <v>45</v>
      </c>
      <c r="AX254" s="12" t="s">
        <v>82</v>
      </c>
      <c r="AY254" s="227" t="s">
        <v>137</v>
      </c>
    </row>
    <row r="255" spans="2:65" s="12" customFormat="1" ht="13.5">
      <c r="B255" s="217"/>
      <c r="C255" s="218"/>
      <c r="D255" s="207" t="s">
        <v>146</v>
      </c>
      <c r="E255" s="219" t="s">
        <v>38</v>
      </c>
      <c r="F255" s="220" t="s">
        <v>312</v>
      </c>
      <c r="G255" s="218"/>
      <c r="H255" s="221">
        <v>4.5369999999999999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146</v>
      </c>
      <c r="AU255" s="227" t="s">
        <v>91</v>
      </c>
      <c r="AV255" s="12" t="s">
        <v>91</v>
      </c>
      <c r="AW255" s="12" t="s">
        <v>45</v>
      </c>
      <c r="AX255" s="12" t="s">
        <v>82</v>
      </c>
      <c r="AY255" s="227" t="s">
        <v>137</v>
      </c>
    </row>
    <row r="256" spans="2:65" s="12" customFormat="1" ht="13.5">
      <c r="B256" s="217"/>
      <c r="C256" s="218"/>
      <c r="D256" s="207" t="s">
        <v>146</v>
      </c>
      <c r="E256" s="219" t="s">
        <v>38</v>
      </c>
      <c r="F256" s="220" t="s">
        <v>313</v>
      </c>
      <c r="G256" s="218"/>
      <c r="H256" s="221">
        <v>5.819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146</v>
      </c>
      <c r="AU256" s="227" t="s">
        <v>91</v>
      </c>
      <c r="AV256" s="12" t="s">
        <v>91</v>
      </c>
      <c r="AW256" s="12" t="s">
        <v>45</v>
      </c>
      <c r="AX256" s="12" t="s">
        <v>82</v>
      </c>
      <c r="AY256" s="227" t="s">
        <v>137</v>
      </c>
    </row>
    <row r="257" spans="2:65" s="12" customFormat="1" ht="13.5">
      <c r="B257" s="217"/>
      <c r="C257" s="218"/>
      <c r="D257" s="207" t="s">
        <v>146</v>
      </c>
      <c r="E257" s="219" t="s">
        <v>38</v>
      </c>
      <c r="F257" s="220" t="s">
        <v>314</v>
      </c>
      <c r="G257" s="218"/>
      <c r="H257" s="221">
        <v>5.89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146</v>
      </c>
      <c r="AU257" s="227" t="s">
        <v>91</v>
      </c>
      <c r="AV257" s="12" t="s">
        <v>91</v>
      </c>
      <c r="AW257" s="12" t="s">
        <v>45</v>
      </c>
      <c r="AX257" s="12" t="s">
        <v>82</v>
      </c>
      <c r="AY257" s="227" t="s">
        <v>137</v>
      </c>
    </row>
    <row r="258" spans="2:65" s="12" customFormat="1" ht="13.5">
      <c r="B258" s="217"/>
      <c r="C258" s="218"/>
      <c r="D258" s="207" t="s">
        <v>146</v>
      </c>
      <c r="E258" s="219" t="s">
        <v>38</v>
      </c>
      <c r="F258" s="220" t="s">
        <v>315</v>
      </c>
      <c r="G258" s="218"/>
      <c r="H258" s="221">
        <v>7.5869999999999997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146</v>
      </c>
      <c r="AU258" s="227" t="s">
        <v>91</v>
      </c>
      <c r="AV258" s="12" t="s">
        <v>91</v>
      </c>
      <c r="AW258" s="12" t="s">
        <v>45</v>
      </c>
      <c r="AX258" s="12" t="s">
        <v>82</v>
      </c>
      <c r="AY258" s="227" t="s">
        <v>137</v>
      </c>
    </row>
    <row r="259" spans="2:65" s="12" customFormat="1" ht="13.5">
      <c r="B259" s="217"/>
      <c r="C259" s="218"/>
      <c r="D259" s="207" t="s">
        <v>146</v>
      </c>
      <c r="E259" s="219" t="s">
        <v>38</v>
      </c>
      <c r="F259" s="220" t="s">
        <v>316</v>
      </c>
      <c r="G259" s="218"/>
      <c r="H259" s="221">
        <v>5.6920000000000002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146</v>
      </c>
      <c r="AU259" s="227" t="s">
        <v>91</v>
      </c>
      <c r="AV259" s="12" t="s">
        <v>91</v>
      </c>
      <c r="AW259" s="12" t="s">
        <v>45</v>
      </c>
      <c r="AX259" s="12" t="s">
        <v>82</v>
      </c>
      <c r="AY259" s="227" t="s">
        <v>137</v>
      </c>
    </row>
    <row r="260" spans="2:65" s="13" customFormat="1" ht="13.5">
      <c r="B260" s="228"/>
      <c r="C260" s="229"/>
      <c r="D260" s="230" t="s">
        <v>146</v>
      </c>
      <c r="E260" s="231" t="s">
        <v>38</v>
      </c>
      <c r="F260" s="232" t="s">
        <v>149</v>
      </c>
      <c r="G260" s="229"/>
      <c r="H260" s="233">
        <v>73.896000000000001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146</v>
      </c>
      <c r="AU260" s="239" t="s">
        <v>91</v>
      </c>
      <c r="AV260" s="13" t="s">
        <v>144</v>
      </c>
      <c r="AW260" s="13" t="s">
        <v>45</v>
      </c>
      <c r="AX260" s="13" t="s">
        <v>25</v>
      </c>
      <c r="AY260" s="239" t="s">
        <v>137</v>
      </c>
    </row>
    <row r="261" spans="2:65" s="1" customFormat="1" ht="31.5" customHeight="1">
      <c r="B261" s="41"/>
      <c r="C261" s="193" t="s">
        <v>317</v>
      </c>
      <c r="D261" s="193" t="s">
        <v>139</v>
      </c>
      <c r="E261" s="194" t="s">
        <v>318</v>
      </c>
      <c r="F261" s="195" t="s">
        <v>319</v>
      </c>
      <c r="G261" s="196" t="s">
        <v>196</v>
      </c>
      <c r="H261" s="197">
        <v>13.856</v>
      </c>
      <c r="I261" s="198"/>
      <c r="J261" s="199">
        <f>ROUND(I261*H261,2)</f>
        <v>0</v>
      </c>
      <c r="K261" s="195" t="s">
        <v>143</v>
      </c>
      <c r="L261" s="61"/>
      <c r="M261" s="200" t="s">
        <v>38</v>
      </c>
      <c r="N261" s="201" t="s">
        <v>53</v>
      </c>
      <c r="O261" s="42"/>
      <c r="P261" s="202">
        <f>O261*H261</f>
        <v>0</v>
      </c>
      <c r="Q261" s="202">
        <v>0</v>
      </c>
      <c r="R261" s="202">
        <f>Q261*H261</f>
        <v>0</v>
      </c>
      <c r="S261" s="202">
        <v>7.5999999999999998E-2</v>
      </c>
      <c r="T261" s="203">
        <f>S261*H261</f>
        <v>1.053056</v>
      </c>
      <c r="AR261" s="23" t="s">
        <v>144</v>
      </c>
      <c r="AT261" s="23" t="s">
        <v>139</v>
      </c>
      <c r="AU261" s="23" t="s">
        <v>91</v>
      </c>
      <c r="AY261" s="23" t="s">
        <v>137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23" t="s">
        <v>25</v>
      </c>
      <c r="BK261" s="204">
        <f>ROUND(I261*H261,2)</f>
        <v>0</v>
      </c>
      <c r="BL261" s="23" t="s">
        <v>144</v>
      </c>
      <c r="BM261" s="23" t="s">
        <v>320</v>
      </c>
    </row>
    <row r="262" spans="2:65" s="12" customFormat="1" ht="13.5">
      <c r="B262" s="217"/>
      <c r="C262" s="218"/>
      <c r="D262" s="207" t="s">
        <v>146</v>
      </c>
      <c r="E262" s="219" t="s">
        <v>38</v>
      </c>
      <c r="F262" s="220" t="s">
        <v>321</v>
      </c>
      <c r="G262" s="218"/>
      <c r="H262" s="221">
        <v>1.56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146</v>
      </c>
      <c r="AU262" s="227" t="s">
        <v>91</v>
      </c>
      <c r="AV262" s="12" t="s">
        <v>91</v>
      </c>
      <c r="AW262" s="12" t="s">
        <v>45</v>
      </c>
      <c r="AX262" s="12" t="s">
        <v>82</v>
      </c>
      <c r="AY262" s="227" t="s">
        <v>137</v>
      </c>
    </row>
    <row r="263" spans="2:65" s="12" customFormat="1" ht="13.5">
      <c r="B263" s="217"/>
      <c r="C263" s="218"/>
      <c r="D263" s="207" t="s">
        <v>146</v>
      </c>
      <c r="E263" s="219" t="s">
        <v>38</v>
      </c>
      <c r="F263" s="220" t="s">
        <v>322</v>
      </c>
      <c r="G263" s="218"/>
      <c r="H263" s="221">
        <v>1.794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146</v>
      </c>
      <c r="AU263" s="227" t="s">
        <v>91</v>
      </c>
      <c r="AV263" s="12" t="s">
        <v>91</v>
      </c>
      <c r="AW263" s="12" t="s">
        <v>45</v>
      </c>
      <c r="AX263" s="12" t="s">
        <v>82</v>
      </c>
      <c r="AY263" s="227" t="s">
        <v>137</v>
      </c>
    </row>
    <row r="264" spans="2:65" s="12" customFormat="1" ht="13.5">
      <c r="B264" s="217"/>
      <c r="C264" s="218"/>
      <c r="D264" s="207" t="s">
        <v>146</v>
      </c>
      <c r="E264" s="219" t="s">
        <v>38</v>
      </c>
      <c r="F264" s="220" t="s">
        <v>323</v>
      </c>
      <c r="G264" s="218"/>
      <c r="H264" s="221">
        <v>1.3129999999999999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146</v>
      </c>
      <c r="AU264" s="227" t="s">
        <v>91</v>
      </c>
      <c r="AV264" s="12" t="s">
        <v>91</v>
      </c>
      <c r="AW264" s="12" t="s">
        <v>45</v>
      </c>
      <c r="AX264" s="12" t="s">
        <v>82</v>
      </c>
      <c r="AY264" s="227" t="s">
        <v>137</v>
      </c>
    </row>
    <row r="265" spans="2:65" s="12" customFormat="1" ht="13.5">
      <c r="B265" s="217"/>
      <c r="C265" s="218"/>
      <c r="D265" s="207" t="s">
        <v>146</v>
      </c>
      <c r="E265" s="219" t="s">
        <v>38</v>
      </c>
      <c r="F265" s="220" t="s">
        <v>324</v>
      </c>
      <c r="G265" s="218"/>
      <c r="H265" s="221">
        <v>1.607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146</v>
      </c>
      <c r="AU265" s="227" t="s">
        <v>91</v>
      </c>
      <c r="AV265" s="12" t="s">
        <v>91</v>
      </c>
      <c r="AW265" s="12" t="s">
        <v>45</v>
      </c>
      <c r="AX265" s="12" t="s">
        <v>82</v>
      </c>
      <c r="AY265" s="227" t="s">
        <v>137</v>
      </c>
    </row>
    <row r="266" spans="2:65" s="12" customFormat="1" ht="13.5">
      <c r="B266" s="217"/>
      <c r="C266" s="218"/>
      <c r="D266" s="207" t="s">
        <v>146</v>
      </c>
      <c r="E266" s="219" t="s">
        <v>38</v>
      </c>
      <c r="F266" s="220" t="s">
        <v>325</v>
      </c>
      <c r="G266" s="218"/>
      <c r="H266" s="221">
        <v>1.5840000000000001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146</v>
      </c>
      <c r="AU266" s="227" t="s">
        <v>91</v>
      </c>
      <c r="AV266" s="12" t="s">
        <v>91</v>
      </c>
      <c r="AW266" s="12" t="s">
        <v>45</v>
      </c>
      <c r="AX266" s="12" t="s">
        <v>82</v>
      </c>
      <c r="AY266" s="227" t="s">
        <v>137</v>
      </c>
    </row>
    <row r="267" spans="2:65" s="12" customFormat="1" ht="13.5">
      <c r="B267" s="217"/>
      <c r="C267" s="218"/>
      <c r="D267" s="207" t="s">
        <v>146</v>
      </c>
      <c r="E267" s="219" t="s">
        <v>38</v>
      </c>
      <c r="F267" s="220" t="s">
        <v>326</v>
      </c>
      <c r="G267" s="218"/>
      <c r="H267" s="221">
        <v>1.764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146</v>
      </c>
      <c r="AU267" s="227" t="s">
        <v>91</v>
      </c>
      <c r="AV267" s="12" t="s">
        <v>91</v>
      </c>
      <c r="AW267" s="12" t="s">
        <v>45</v>
      </c>
      <c r="AX267" s="12" t="s">
        <v>82</v>
      </c>
      <c r="AY267" s="227" t="s">
        <v>137</v>
      </c>
    </row>
    <row r="268" spans="2:65" s="12" customFormat="1" ht="13.5">
      <c r="B268" s="217"/>
      <c r="C268" s="218"/>
      <c r="D268" s="207" t="s">
        <v>146</v>
      </c>
      <c r="E268" s="219" t="s">
        <v>38</v>
      </c>
      <c r="F268" s="220" t="s">
        <v>327</v>
      </c>
      <c r="G268" s="218"/>
      <c r="H268" s="221">
        <v>1.333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146</v>
      </c>
      <c r="AU268" s="227" t="s">
        <v>91</v>
      </c>
      <c r="AV268" s="12" t="s">
        <v>91</v>
      </c>
      <c r="AW268" s="12" t="s">
        <v>45</v>
      </c>
      <c r="AX268" s="12" t="s">
        <v>82</v>
      </c>
      <c r="AY268" s="227" t="s">
        <v>137</v>
      </c>
    </row>
    <row r="269" spans="2:65" s="12" customFormat="1" ht="13.5">
      <c r="B269" s="217"/>
      <c r="C269" s="218"/>
      <c r="D269" s="207" t="s">
        <v>146</v>
      </c>
      <c r="E269" s="219" t="s">
        <v>38</v>
      </c>
      <c r="F269" s="220" t="s">
        <v>327</v>
      </c>
      <c r="G269" s="218"/>
      <c r="H269" s="221">
        <v>1.333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146</v>
      </c>
      <c r="AU269" s="227" t="s">
        <v>91</v>
      </c>
      <c r="AV269" s="12" t="s">
        <v>91</v>
      </c>
      <c r="AW269" s="12" t="s">
        <v>45</v>
      </c>
      <c r="AX269" s="12" t="s">
        <v>82</v>
      </c>
      <c r="AY269" s="227" t="s">
        <v>137</v>
      </c>
    </row>
    <row r="270" spans="2:65" s="12" customFormat="1" ht="13.5">
      <c r="B270" s="217"/>
      <c r="C270" s="218"/>
      <c r="D270" s="207" t="s">
        <v>146</v>
      </c>
      <c r="E270" s="219" t="s">
        <v>38</v>
      </c>
      <c r="F270" s="220" t="s">
        <v>328</v>
      </c>
      <c r="G270" s="218"/>
      <c r="H270" s="221">
        <v>1.5680000000000001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146</v>
      </c>
      <c r="AU270" s="227" t="s">
        <v>91</v>
      </c>
      <c r="AV270" s="12" t="s">
        <v>91</v>
      </c>
      <c r="AW270" s="12" t="s">
        <v>45</v>
      </c>
      <c r="AX270" s="12" t="s">
        <v>82</v>
      </c>
      <c r="AY270" s="227" t="s">
        <v>137</v>
      </c>
    </row>
    <row r="271" spans="2:65" s="13" customFormat="1" ht="13.5">
      <c r="B271" s="228"/>
      <c r="C271" s="229"/>
      <c r="D271" s="230" t="s">
        <v>146</v>
      </c>
      <c r="E271" s="231" t="s">
        <v>38</v>
      </c>
      <c r="F271" s="232" t="s">
        <v>149</v>
      </c>
      <c r="G271" s="229"/>
      <c r="H271" s="233">
        <v>13.856</v>
      </c>
      <c r="I271" s="234"/>
      <c r="J271" s="229"/>
      <c r="K271" s="229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146</v>
      </c>
      <c r="AU271" s="239" t="s">
        <v>91</v>
      </c>
      <c r="AV271" s="13" t="s">
        <v>144</v>
      </c>
      <c r="AW271" s="13" t="s">
        <v>45</v>
      </c>
      <c r="AX271" s="13" t="s">
        <v>25</v>
      </c>
      <c r="AY271" s="239" t="s">
        <v>137</v>
      </c>
    </row>
    <row r="272" spans="2:65" s="1" customFormat="1" ht="31.5" customHeight="1">
      <c r="B272" s="41"/>
      <c r="C272" s="193" t="s">
        <v>329</v>
      </c>
      <c r="D272" s="193" t="s">
        <v>139</v>
      </c>
      <c r="E272" s="194" t="s">
        <v>330</v>
      </c>
      <c r="F272" s="195" t="s">
        <v>331</v>
      </c>
      <c r="G272" s="196" t="s">
        <v>196</v>
      </c>
      <c r="H272" s="197">
        <v>2.069</v>
      </c>
      <c r="I272" s="198"/>
      <c r="J272" s="199">
        <f>ROUND(I272*H272,2)</f>
        <v>0</v>
      </c>
      <c r="K272" s="195" t="s">
        <v>143</v>
      </c>
      <c r="L272" s="61"/>
      <c r="M272" s="200" t="s">
        <v>38</v>
      </c>
      <c r="N272" s="201" t="s">
        <v>53</v>
      </c>
      <c r="O272" s="42"/>
      <c r="P272" s="202">
        <f>O272*H272</f>
        <v>0</v>
      </c>
      <c r="Q272" s="202">
        <v>0</v>
      </c>
      <c r="R272" s="202">
        <f>Q272*H272</f>
        <v>0</v>
      </c>
      <c r="S272" s="202">
        <v>6.3E-2</v>
      </c>
      <c r="T272" s="203">
        <f>S272*H272</f>
        <v>0.13034699999999999</v>
      </c>
      <c r="AR272" s="23" t="s">
        <v>144</v>
      </c>
      <c r="AT272" s="23" t="s">
        <v>139</v>
      </c>
      <c r="AU272" s="23" t="s">
        <v>91</v>
      </c>
      <c r="AY272" s="23" t="s">
        <v>137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23" t="s">
        <v>25</v>
      </c>
      <c r="BK272" s="204">
        <f>ROUND(I272*H272,2)</f>
        <v>0</v>
      </c>
      <c r="BL272" s="23" t="s">
        <v>144</v>
      </c>
      <c r="BM272" s="23" t="s">
        <v>332</v>
      </c>
    </row>
    <row r="273" spans="2:65" s="12" customFormat="1" ht="13.5">
      <c r="B273" s="217"/>
      <c r="C273" s="218"/>
      <c r="D273" s="207" t="s">
        <v>146</v>
      </c>
      <c r="E273" s="219" t="s">
        <v>38</v>
      </c>
      <c r="F273" s="220" t="s">
        <v>333</v>
      </c>
      <c r="G273" s="218"/>
      <c r="H273" s="221">
        <v>2.069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146</v>
      </c>
      <c r="AU273" s="227" t="s">
        <v>91</v>
      </c>
      <c r="AV273" s="12" t="s">
        <v>91</v>
      </c>
      <c r="AW273" s="12" t="s">
        <v>45</v>
      </c>
      <c r="AX273" s="12" t="s">
        <v>82</v>
      </c>
      <c r="AY273" s="227" t="s">
        <v>137</v>
      </c>
    </row>
    <row r="274" spans="2:65" s="13" customFormat="1" ht="13.5">
      <c r="B274" s="228"/>
      <c r="C274" s="229"/>
      <c r="D274" s="230" t="s">
        <v>146</v>
      </c>
      <c r="E274" s="231" t="s">
        <v>38</v>
      </c>
      <c r="F274" s="232" t="s">
        <v>149</v>
      </c>
      <c r="G274" s="229"/>
      <c r="H274" s="233">
        <v>2.069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146</v>
      </c>
      <c r="AU274" s="239" t="s">
        <v>91</v>
      </c>
      <c r="AV274" s="13" t="s">
        <v>144</v>
      </c>
      <c r="AW274" s="13" t="s">
        <v>45</v>
      </c>
      <c r="AX274" s="13" t="s">
        <v>25</v>
      </c>
      <c r="AY274" s="239" t="s">
        <v>137</v>
      </c>
    </row>
    <row r="275" spans="2:65" s="1" customFormat="1" ht="31.5" customHeight="1">
      <c r="B275" s="41"/>
      <c r="C275" s="193" t="s">
        <v>334</v>
      </c>
      <c r="D275" s="193" t="s">
        <v>139</v>
      </c>
      <c r="E275" s="194" t="s">
        <v>335</v>
      </c>
      <c r="F275" s="195" t="s">
        <v>336</v>
      </c>
      <c r="G275" s="196" t="s">
        <v>246</v>
      </c>
      <c r="H275" s="197">
        <v>60</v>
      </c>
      <c r="I275" s="198"/>
      <c r="J275" s="199">
        <f>ROUND(I275*H275,2)</f>
        <v>0</v>
      </c>
      <c r="K275" s="195" t="s">
        <v>143</v>
      </c>
      <c r="L275" s="61"/>
      <c r="M275" s="200" t="s">
        <v>38</v>
      </c>
      <c r="N275" s="201" t="s">
        <v>53</v>
      </c>
      <c r="O275" s="42"/>
      <c r="P275" s="202">
        <f>O275*H275</f>
        <v>0</v>
      </c>
      <c r="Q275" s="202">
        <v>0</v>
      </c>
      <c r="R275" s="202">
        <f>Q275*H275</f>
        <v>0</v>
      </c>
      <c r="S275" s="202">
        <v>3.1E-2</v>
      </c>
      <c r="T275" s="203">
        <f>S275*H275</f>
        <v>1.8599999999999999</v>
      </c>
      <c r="AR275" s="23" t="s">
        <v>144</v>
      </c>
      <c r="AT275" s="23" t="s">
        <v>139</v>
      </c>
      <c r="AU275" s="23" t="s">
        <v>91</v>
      </c>
      <c r="AY275" s="23" t="s">
        <v>137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23" t="s">
        <v>25</v>
      </c>
      <c r="BK275" s="204">
        <f>ROUND(I275*H275,2)</f>
        <v>0</v>
      </c>
      <c r="BL275" s="23" t="s">
        <v>144</v>
      </c>
      <c r="BM275" s="23" t="s">
        <v>337</v>
      </c>
    </row>
    <row r="276" spans="2:65" s="12" customFormat="1" ht="13.5">
      <c r="B276" s="217"/>
      <c r="C276" s="218"/>
      <c r="D276" s="207" t="s">
        <v>146</v>
      </c>
      <c r="E276" s="219" t="s">
        <v>38</v>
      </c>
      <c r="F276" s="220" t="s">
        <v>248</v>
      </c>
      <c r="G276" s="218"/>
      <c r="H276" s="221">
        <v>60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146</v>
      </c>
      <c r="AU276" s="227" t="s">
        <v>91</v>
      </c>
      <c r="AV276" s="12" t="s">
        <v>91</v>
      </c>
      <c r="AW276" s="12" t="s">
        <v>45</v>
      </c>
      <c r="AX276" s="12" t="s">
        <v>82</v>
      </c>
      <c r="AY276" s="227" t="s">
        <v>137</v>
      </c>
    </row>
    <row r="277" spans="2:65" s="13" customFormat="1" ht="13.5">
      <c r="B277" s="228"/>
      <c r="C277" s="229"/>
      <c r="D277" s="230" t="s">
        <v>146</v>
      </c>
      <c r="E277" s="231" t="s">
        <v>38</v>
      </c>
      <c r="F277" s="232" t="s">
        <v>149</v>
      </c>
      <c r="G277" s="229"/>
      <c r="H277" s="233">
        <v>60</v>
      </c>
      <c r="I277" s="234"/>
      <c r="J277" s="229"/>
      <c r="K277" s="229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146</v>
      </c>
      <c r="AU277" s="239" t="s">
        <v>91</v>
      </c>
      <c r="AV277" s="13" t="s">
        <v>144</v>
      </c>
      <c r="AW277" s="13" t="s">
        <v>45</v>
      </c>
      <c r="AX277" s="13" t="s">
        <v>25</v>
      </c>
      <c r="AY277" s="239" t="s">
        <v>137</v>
      </c>
    </row>
    <row r="278" spans="2:65" s="1" customFormat="1" ht="31.5" customHeight="1">
      <c r="B278" s="41"/>
      <c r="C278" s="193" t="s">
        <v>338</v>
      </c>
      <c r="D278" s="193" t="s">
        <v>139</v>
      </c>
      <c r="E278" s="194" t="s">
        <v>339</v>
      </c>
      <c r="F278" s="195" t="s">
        <v>340</v>
      </c>
      <c r="G278" s="196" t="s">
        <v>171</v>
      </c>
      <c r="H278" s="197">
        <v>48</v>
      </c>
      <c r="I278" s="198"/>
      <c r="J278" s="199">
        <f>ROUND(I278*H278,2)</f>
        <v>0</v>
      </c>
      <c r="K278" s="195" t="s">
        <v>143</v>
      </c>
      <c r="L278" s="61"/>
      <c r="M278" s="200" t="s">
        <v>38</v>
      </c>
      <c r="N278" s="201" t="s">
        <v>53</v>
      </c>
      <c r="O278" s="42"/>
      <c r="P278" s="202">
        <f>O278*H278</f>
        <v>0</v>
      </c>
      <c r="Q278" s="202">
        <v>3.4000000000000002E-4</v>
      </c>
      <c r="R278" s="202">
        <f>Q278*H278</f>
        <v>1.6320000000000001E-2</v>
      </c>
      <c r="S278" s="202">
        <v>4.0000000000000001E-3</v>
      </c>
      <c r="T278" s="203">
        <f>S278*H278</f>
        <v>0.192</v>
      </c>
      <c r="AR278" s="23" t="s">
        <v>144</v>
      </c>
      <c r="AT278" s="23" t="s">
        <v>139</v>
      </c>
      <c r="AU278" s="23" t="s">
        <v>91</v>
      </c>
      <c r="AY278" s="23" t="s">
        <v>137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23" t="s">
        <v>25</v>
      </c>
      <c r="BK278" s="204">
        <f>ROUND(I278*H278,2)</f>
        <v>0</v>
      </c>
      <c r="BL278" s="23" t="s">
        <v>144</v>
      </c>
      <c r="BM278" s="23" t="s">
        <v>341</v>
      </c>
    </row>
    <row r="279" spans="2:65" s="11" customFormat="1" ht="13.5">
      <c r="B279" s="205"/>
      <c r="C279" s="206"/>
      <c r="D279" s="207" t="s">
        <v>146</v>
      </c>
      <c r="E279" s="208" t="s">
        <v>38</v>
      </c>
      <c r="F279" s="209" t="s">
        <v>342</v>
      </c>
      <c r="G279" s="206"/>
      <c r="H279" s="210" t="s">
        <v>38</v>
      </c>
      <c r="I279" s="211"/>
      <c r="J279" s="206"/>
      <c r="K279" s="206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146</v>
      </c>
      <c r="AU279" s="216" t="s">
        <v>91</v>
      </c>
      <c r="AV279" s="11" t="s">
        <v>25</v>
      </c>
      <c r="AW279" s="11" t="s">
        <v>45</v>
      </c>
      <c r="AX279" s="11" t="s">
        <v>82</v>
      </c>
      <c r="AY279" s="216" t="s">
        <v>137</v>
      </c>
    </row>
    <row r="280" spans="2:65" s="12" customFormat="1" ht="13.5">
      <c r="B280" s="217"/>
      <c r="C280" s="218"/>
      <c r="D280" s="207" t="s">
        <v>146</v>
      </c>
      <c r="E280" s="219" t="s">
        <v>38</v>
      </c>
      <c r="F280" s="220" t="s">
        <v>343</v>
      </c>
      <c r="G280" s="218"/>
      <c r="H280" s="221">
        <v>48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146</v>
      </c>
      <c r="AU280" s="227" t="s">
        <v>91</v>
      </c>
      <c r="AV280" s="12" t="s">
        <v>91</v>
      </c>
      <c r="AW280" s="12" t="s">
        <v>45</v>
      </c>
      <c r="AX280" s="12" t="s">
        <v>82</v>
      </c>
      <c r="AY280" s="227" t="s">
        <v>137</v>
      </c>
    </row>
    <row r="281" spans="2:65" s="13" customFormat="1" ht="13.5">
      <c r="B281" s="228"/>
      <c r="C281" s="229"/>
      <c r="D281" s="230" t="s">
        <v>146</v>
      </c>
      <c r="E281" s="231" t="s">
        <v>38</v>
      </c>
      <c r="F281" s="232" t="s">
        <v>149</v>
      </c>
      <c r="G281" s="229"/>
      <c r="H281" s="233">
        <v>48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146</v>
      </c>
      <c r="AU281" s="239" t="s">
        <v>91</v>
      </c>
      <c r="AV281" s="13" t="s">
        <v>144</v>
      </c>
      <c r="AW281" s="13" t="s">
        <v>45</v>
      </c>
      <c r="AX281" s="13" t="s">
        <v>25</v>
      </c>
      <c r="AY281" s="239" t="s">
        <v>137</v>
      </c>
    </row>
    <row r="282" spans="2:65" s="1" customFormat="1" ht="22.5" customHeight="1">
      <c r="B282" s="41"/>
      <c r="C282" s="193" t="s">
        <v>344</v>
      </c>
      <c r="D282" s="193" t="s">
        <v>139</v>
      </c>
      <c r="E282" s="194" t="s">
        <v>345</v>
      </c>
      <c r="F282" s="195" t="s">
        <v>346</v>
      </c>
      <c r="G282" s="196" t="s">
        <v>171</v>
      </c>
      <c r="H282" s="197">
        <v>60.08</v>
      </c>
      <c r="I282" s="198"/>
      <c r="J282" s="199">
        <f>ROUND(I282*H282,2)</f>
        <v>0</v>
      </c>
      <c r="K282" s="195" t="s">
        <v>143</v>
      </c>
      <c r="L282" s="61"/>
      <c r="M282" s="200" t="s">
        <v>38</v>
      </c>
      <c r="N282" s="201" t="s">
        <v>53</v>
      </c>
      <c r="O282" s="42"/>
      <c r="P282" s="202">
        <f>O282*H282</f>
        <v>0</v>
      </c>
      <c r="Q282" s="202">
        <v>0.08</v>
      </c>
      <c r="R282" s="202">
        <f>Q282*H282</f>
        <v>4.8064</v>
      </c>
      <c r="S282" s="202">
        <v>0</v>
      </c>
      <c r="T282" s="203">
        <f>S282*H282</f>
        <v>0</v>
      </c>
      <c r="AR282" s="23" t="s">
        <v>144</v>
      </c>
      <c r="AT282" s="23" t="s">
        <v>139</v>
      </c>
      <c r="AU282" s="23" t="s">
        <v>91</v>
      </c>
      <c r="AY282" s="23" t="s">
        <v>137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23" t="s">
        <v>25</v>
      </c>
      <c r="BK282" s="204">
        <f>ROUND(I282*H282,2)</f>
        <v>0</v>
      </c>
      <c r="BL282" s="23" t="s">
        <v>144</v>
      </c>
      <c r="BM282" s="23" t="s">
        <v>347</v>
      </c>
    </row>
    <row r="283" spans="2:65" s="12" customFormat="1" ht="13.5">
      <c r="B283" s="217"/>
      <c r="C283" s="218"/>
      <c r="D283" s="207" t="s">
        <v>146</v>
      </c>
      <c r="E283" s="219" t="s">
        <v>38</v>
      </c>
      <c r="F283" s="220" t="s">
        <v>348</v>
      </c>
      <c r="G283" s="218"/>
      <c r="H283" s="221">
        <v>60.08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146</v>
      </c>
      <c r="AU283" s="227" t="s">
        <v>91</v>
      </c>
      <c r="AV283" s="12" t="s">
        <v>91</v>
      </c>
      <c r="AW283" s="12" t="s">
        <v>45</v>
      </c>
      <c r="AX283" s="12" t="s">
        <v>82</v>
      </c>
      <c r="AY283" s="227" t="s">
        <v>137</v>
      </c>
    </row>
    <row r="284" spans="2:65" s="13" customFormat="1" ht="13.5">
      <c r="B284" s="228"/>
      <c r="C284" s="229"/>
      <c r="D284" s="230" t="s">
        <v>146</v>
      </c>
      <c r="E284" s="231" t="s">
        <v>38</v>
      </c>
      <c r="F284" s="232" t="s">
        <v>149</v>
      </c>
      <c r="G284" s="229"/>
      <c r="H284" s="233">
        <v>60.08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146</v>
      </c>
      <c r="AU284" s="239" t="s">
        <v>91</v>
      </c>
      <c r="AV284" s="13" t="s">
        <v>144</v>
      </c>
      <c r="AW284" s="13" t="s">
        <v>45</v>
      </c>
      <c r="AX284" s="13" t="s">
        <v>25</v>
      </c>
      <c r="AY284" s="239" t="s">
        <v>137</v>
      </c>
    </row>
    <row r="285" spans="2:65" s="1" customFormat="1" ht="31.5" customHeight="1">
      <c r="B285" s="41"/>
      <c r="C285" s="193" t="s">
        <v>349</v>
      </c>
      <c r="D285" s="193" t="s">
        <v>139</v>
      </c>
      <c r="E285" s="194" t="s">
        <v>350</v>
      </c>
      <c r="F285" s="195" t="s">
        <v>351</v>
      </c>
      <c r="G285" s="196" t="s">
        <v>171</v>
      </c>
      <c r="H285" s="197">
        <v>159.6</v>
      </c>
      <c r="I285" s="198"/>
      <c r="J285" s="199">
        <f>ROUND(I285*H285,2)</f>
        <v>0</v>
      </c>
      <c r="K285" s="195" t="s">
        <v>143</v>
      </c>
      <c r="L285" s="61"/>
      <c r="M285" s="200" t="s">
        <v>38</v>
      </c>
      <c r="N285" s="201" t="s">
        <v>53</v>
      </c>
      <c r="O285" s="42"/>
      <c r="P285" s="202">
        <f>O285*H285</f>
        <v>0</v>
      </c>
      <c r="Q285" s="202">
        <v>3.1800000000000001E-3</v>
      </c>
      <c r="R285" s="202">
        <f>Q285*H285</f>
        <v>0.50752799999999998</v>
      </c>
      <c r="S285" s="202">
        <v>0</v>
      </c>
      <c r="T285" s="203">
        <f>S285*H285</f>
        <v>0</v>
      </c>
      <c r="AR285" s="23" t="s">
        <v>144</v>
      </c>
      <c r="AT285" s="23" t="s">
        <v>139</v>
      </c>
      <c r="AU285" s="23" t="s">
        <v>91</v>
      </c>
      <c r="AY285" s="23" t="s">
        <v>137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23" t="s">
        <v>25</v>
      </c>
      <c r="BK285" s="204">
        <f>ROUND(I285*H285,2)</f>
        <v>0</v>
      </c>
      <c r="BL285" s="23" t="s">
        <v>144</v>
      </c>
      <c r="BM285" s="23" t="s">
        <v>352</v>
      </c>
    </row>
    <row r="286" spans="2:65" s="11" customFormat="1" ht="13.5">
      <c r="B286" s="205"/>
      <c r="C286" s="206"/>
      <c r="D286" s="207" t="s">
        <v>146</v>
      </c>
      <c r="E286" s="208" t="s">
        <v>38</v>
      </c>
      <c r="F286" s="209" t="s">
        <v>353</v>
      </c>
      <c r="G286" s="206"/>
      <c r="H286" s="210" t="s">
        <v>38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146</v>
      </c>
      <c r="AU286" s="216" t="s">
        <v>91</v>
      </c>
      <c r="AV286" s="11" t="s">
        <v>25</v>
      </c>
      <c r="AW286" s="11" t="s">
        <v>45</v>
      </c>
      <c r="AX286" s="11" t="s">
        <v>82</v>
      </c>
      <c r="AY286" s="216" t="s">
        <v>137</v>
      </c>
    </row>
    <row r="287" spans="2:65" s="12" customFormat="1" ht="13.5">
      <c r="B287" s="217"/>
      <c r="C287" s="218"/>
      <c r="D287" s="207" t="s">
        <v>146</v>
      </c>
      <c r="E287" s="219" t="s">
        <v>38</v>
      </c>
      <c r="F287" s="220" t="s">
        <v>354</v>
      </c>
      <c r="G287" s="218"/>
      <c r="H287" s="221">
        <v>109.6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146</v>
      </c>
      <c r="AU287" s="227" t="s">
        <v>91</v>
      </c>
      <c r="AV287" s="12" t="s">
        <v>91</v>
      </c>
      <c r="AW287" s="12" t="s">
        <v>45</v>
      </c>
      <c r="AX287" s="12" t="s">
        <v>82</v>
      </c>
      <c r="AY287" s="227" t="s">
        <v>137</v>
      </c>
    </row>
    <row r="288" spans="2:65" s="11" customFormat="1" ht="13.5">
      <c r="B288" s="205"/>
      <c r="C288" s="206"/>
      <c r="D288" s="207" t="s">
        <v>146</v>
      </c>
      <c r="E288" s="208" t="s">
        <v>38</v>
      </c>
      <c r="F288" s="209" t="s">
        <v>355</v>
      </c>
      <c r="G288" s="206"/>
      <c r="H288" s="210" t="s">
        <v>38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146</v>
      </c>
      <c r="AU288" s="216" t="s">
        <v>91</v>
      </c>
      <c r="AV288" s="11" t="s">
        <v>25</v>
      </c>
      <c r="AW288" s="11" t="s">
        <v>45</v>
      </c>
      <c r="AX288" s="11" t="s">
        <v>82</v>
      </c>
      <c r="AY288" s="216" t="s">
        <v>137</v>
      </c>
    </row>
    <row r="289" spans="2:65" s="12" customFormat="1" ht="13.5">
      <c r="B289" s="217"/>
      <c r="C289" s="218"/>
      <c r="D289" s="207" t="s">
        <v>146</v>
      </c>
      <c r="E289" s="219" t="s">
        <v>38</v>
      </c>
      <c r="F289" s="220" t="s">
        <v>356</v>
      </c>
      <c r="G289" s="218"/>
      <c r="H289" s="221">
        <v>50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146</v>
      </c>
      <c r="AU289" s="227" t="s">
        <v>91</v>
      </c>
      <c r="AV289" s="12" t="s">
        <v>91</v>
      </c>
      <c r="AW289" s="12" t="s">
        <v>45</v>
      </c>
      <c r="AX289" s="12" t="s">
        <v>82</v>
      </c>
      <c r="AY289" s="227" t="s">
        <v>137</v>
      </c>
    </row>
    <row r="290" spans="2:65" s="13" customFormat="1" ht="13.5">
      <c r="B290" s="228"/>
      <c r="C290" s="229"/>
      <c r="D290" s="230" t="s">
        <v>146</v>
      </c>
      <c r="E290" s="231" t="s">
        <v>38</v>
      </c>
      <c r="F290" s="232" t="s">
        <v>149</v>
      </c>
      <c r="G290" s="229"/>
      <c r="H290" s="233">
        <v>159.6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146</v>
      </c>
      <c r="AU290" s="239" t="s">
        <v>91</v>
      </c>
      <c r="AV290" s="13" t="s">
        <v>144</v>
      </c>
      <c r="AW290" s="13" t="s">
        <v>45</v>
      </c>
      <c r="AX290" s="13" t="s">
        <v>25</v>
      </c>
      <c r="AY290" s="239" t="s">
        <v>137</v>
      </c>
    </row>
    <row r="291" spans="2:65" s="1" customFormat="1" ht="22.5" customHeight="1">
      <c r="B291" s="41"/>
      <c r="C291" s="193" t="s">
        <v>357</v>
      </c>
      <c r="D291" s="193" t="s">
        <v>139</v>
      </c>
      <c r="E291" s="194" t="s">
        <v>358</v>
      </c>
      <c r="F291" s="195" t="s">
        <v>359</v>
      </c>
      <c r="G291" s="196" t="s">
        <v>246</v>
      </c>
      <c r="H291" s="197">
        <v>8</v>
      </c>
      <c r="I291" s="198"/>
      <c r="J291" s="199">
        <f>ROUND(I291*H291,2)</f>
        <v>0</v>
      </c>
      <c r="K291" s="195" t="s">
        <v>38</v>
      </c>
      <c r="L291" s="61"/>
      <c r="M291" s="200" t="s">
        <v>38</v>
      </c>
      <c r="N291" s="201" t="s">
        <v>53</v>
      </c>
      <c r="O291" s="42"/>
      <c r="P291" s="202">
        <f>O291*H291</f>
        <v>0</v>
      </c>
      <c r="Q291" s="202">
        <v>1.24E-3</v>
      </c>
      <c r="R291" s="202">
        <f>Q291*H291</f>
        <v>9.92E-3</v>
      </c>
      <c r="S291" s="202">
        <v>0</v>
      </c>
      <c r="T291" s="203">
        <f>S291*H291</f>
        <v>0</v>
      </c>
      <c r="AR291" s="23" t="s">
        <v>144</v>
      </c>
      <c r="AT291" s="23" t="s">
        <v>139</v>
      </c>
      <c r="AU291" s="23" t="s">
        <v>91</v>
      </c>
      <c r="AY291" s="23" t="s">
        <v>137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23" t="s">
        <v>25</v>
      </c>
      <c r="BK291" s="204">
        <f>ROUND(I291*H291,2)</f>
        <v>0</v>
      </c>
      <c r="BL291" s="23" t="s">
        <v>144</v>
      </c>
      <c r="BM291" s="23" t="s">
        <v>360</v>
      </c>
    </row>
    <row r="292" spans="2:65" s="12" customFormat="1" ht="13.5">
      <c r="B292" s="217"/>
      <c r="C292" s="218"/>
      <c r="D292" s="207" t="s">
        <v>146</v>
      </c>
      <c r="E292" s="219" t="s">
        <v>38</v>
      </c>
      <c r="F292" s="220" t="s">
        <v>181</v>
      </c>
      <c r="G292" s="218"/>
      <c r="H292" s="221">
        <v>8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146</v>
      </c>
      <c r="AU292" s="227" t="s">
        <v>91</v>
      </c>
      <c r="AV292" s="12" t="s">
        <v>91</v>
      </c>
      <c r="AW292" s="12" t="s">
        <v>45</v>
      </c>
      <c r="AX292" s="12" t="s">
        <v>82</v>
      </c>
      <c r="AY292" s="227" t="s">
        <v>137</v>
      </c>
    </row>
    <row r="293" spans="2:65" s="13" customFormat="1" ht="13.5">
      <c r="B293" s="228"/>
      <c r="C293" s="229"/>
      <c r="D293" s="230" t="s">
        <v>146</v>
      </c>
      <c r="E293" s="231" t="s">
        <v>38</v>
      </c>
      <c r="F293" s="232" t="s">
        <v>149</v>
      </c>
      <c r="G293" s="229"/>
      <c r="H293" s="233">
        <v>8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146</v>
      </c>
      <c r="AU293" s="239" t="s">
        <v>91</v>
      </c>
      <c r="AV293" s="13" t="s">
        <v>144</v>
      </c>
      <c r="AW293" s="13" t="s">
        <v>45</v>
      </c>
      <c r="AX293" s="13" t="s">
        <v>25</v>
      </c>
      <c r="AY293" s="239" t="s">
        <v>137</v>
      </c>
    </row>
    <row r="294" spans="2:65" s="1" customFormat="1" ht="22.5" customHeight="1">
      <c r="B294" s="41"/>
      <c r="C294" s="193" t="s">
        <v>361</v>
      </c>
      <c r="D294" s="193" t="s">
        <v>139</v>
      </c>
      <c r="E294" s="194" t="s">
        <v>362</v>
      </c>
      <c r="F294" s="195" t="s">
        <v>363</v>
      </c>
      <c r="G294" s="196" t="s">
        <v>171</v>
      </c>
      <c r="H294" s="197">
        <v>48</v>
      </c>
      <c r="I294" s="198"/>
      <c r="J294" s="199">
        <f>ROUND(I294*H294,2)</f>
        <v>0</v>
      </c>
      <c r="K294" s="195" t="s">
        <v>38</v>
      </c>
      <c r="L294" s="61"/>
      <c r="M294" s="200" t="s">
        <v>38</v>
      </c>
      <c r="N294" s="201" t="s">
        <v>53</v>
      </c>
      <c r="O294" s="42"/>
      <c r="P294" s="202">
        <f>O294*H294</f>
        <v>0</v>
      </c>
      <c r="Q294" s="202">
        <v>1E-3</v>
      </c>
      <c r="R294" s="202">
        <f>Q294*H294</f>
        <v>4.8000000000000001E-2</v>
      </c>
      <c r="S294" s="202">
        <v>0</v>
      </c>
      <c r="T294" s="203">
        <f>S294*H294</f>
        <v>0</v>
      </c>
      <c r="AR294" s="23" t="s">
        <v>144</v>
      </c>
      <c r="AT294" s="23" t="s">
        <v>139</v>
      </c>
      <c r="AU294" s="23" t="s">
        <v>91</v>
      </c>
      <c r="AY294" s="23" t="s">
        <v>137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23" t="s">
        <v>25</v>
      </c>
      <c r="BK294" s="204">
        <f>ROUND(I294*H294,2)</f>
        <v>0</v>
      </c>
      <c r="BL294" s="23" t="s">
        <v>144</v>
      </c>
      <c r="BM294" s="23" t="s">
        <v>364</v>
      </c>
    </row>
    <row r="295" spans="2:65" s="12" customFormat="1" ht="13.5">
      <c r="B295" s="217"/>
      <c r="C295" s="218"/>
      <c r="D295" s="207" t="s">
        <v>146</v>
      </c>
      <c r="E295" s="219" t="s">
        <v>38</v>
      </c>
      <c r="F295" s="220" t="s">
        <v>343</v>
      </c>
      <c r="G295" s="218"/>
      <c r="H295" s="221">
        <v>48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146</v>
      </c>
      <c r="AU295" s="227" t="s">
        <v>91</v>
      </c>
      <c r="AV295" s="12" t="s">
        <v>91</v>
      </c>
      <c r="AW295" s="12" t="s">
        <v>45</v>
      </c>
      <c r="AX295" s="12" t="s">
        <v>82</v>
      </c>
      <c r="AY295" s="227" t="s">
        <v>137</v>
      </c>
    </row>
    <row r="296" spans="2:65" s="13" customFormat="1" ht="13.5">
      <c r="B296" s="228"/>
      <c r="C296" s="229"/>
      <c r="D296" s="230" t="s">
        <v>146</v>
      </c>
      <c r="E296" s="231" t="s">
        <v>38</v>
      </c>
      <c r="F296" s="232" t="s">
        <v>149</v>
      </c>
      <c r="G296" s="229"/>
      <c r="H296" s="233">
        <v>48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146</v>
      </c>
      <c r="AU296" s="239" t="s">
        <v>91</v>
      </c>
      <c r="AV296" s="13" t="s">
        <v>144</v>
      </c>
      <c r="AW296" s="13" t="s">
        <v>45</v>
      </c>
      <c r="AX296" s="13" t="s">
        <v>25</v>
      </c>
      <c r="AY296" s="239" t="s">
        <v>137</v>
      </c>
    </row>
    <row r="297" spans="2:65" s="1" customFormat="1" ht="22.5" customHeight="1">
      <c r="B297" s="41"/>
      <c r="C297" s="193" t="s">
        <v>365</v>
      </c>
      <c r="D297" s="193" t="s">
        <v>139</v>
      </c>
      <c r="E297" s="194" t="s">
        <v>366</v>
      </c>
      <c r="F297" s="195" t="s">
        <v>367</v>
      </c>
      <c r="G297" s="196" t="s">
        <v>202</v>
      </c>
      <c r="H297" s="197">
        <v>1</v>
      </c>
      <c r="I297" s="198"/>
      <c r="J297" s="199">
        <f>ROUND(I297*H297,2)</f>
        <v>0</v>
      </c>
      <c r="K297" s="195" t="s">
        <v>38</v>
      </c>
      <c r="L297" s="61"/>
      <c r="M297" s="200" t="s">
        <v>38</v>
      </c>
      <c r="N297" s="201" t="s">
        <v>53</v>
      </c>
      <c r="O297" s="42"/>
      <c r="P297" s="202">
        <f>O297*H297</f>
        <v>0</v>
      </c>
      <c r="Q297" s="202">
        <v>0</v>
      </c>
      <c r="R297" s="202">
        <f>Q297*H297</f>
        <v>0</v>
      </c>
      <c r="S297" s="202">
        <v>0.62404999999999999</v>
      </c>
      <c r="T297" s="203">
        <f>S297*H297</f>
        <v>0.62404999999999999</v>
      </c>
      <c r="AR297" s="23" t="s">
        <v>144</v>
      </c>
      <c r="AT297" s="23" t="s">
        <v>139</v>
      </c>
      <c r="AU297" s="23" t="s">
        <v>91</v>
      </c>
      <c r="AY297" s="23" t="s">
        <v>137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23" t="s">
        <v>25</v>
      </c>
      <c r="BK297" s="204">
        <f>ROUND(I297*H297,2)</f>
        <v>0</v>
      </c>
      <c r="BL297" s="23" t="s">
        <v>144</v>
      </c>
      <c r="BM297" s="23" t="s">
        <v>368</v>
      </c>
    </row>
    <row r="298" spans="2:65" s="12" customFormat="1" ht="13.5">
      <c r="B298" s="217"/>
      <c r="C298" s="218"/>
      <c r="D298" s="207" t="s">
        <v>146</v>
      </c>
      <c r="E298" s="219" t="s">
        <v>38</v>
      </c>
      <c r="F298" s="220" t="s">
        <v>25</v>
      </c>
      <c r="G298" s="218"/>
      <c r="H298" s="221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146</v>
      </c>
      <c r="AU298" s="227" t="s">
        <v>91</v>
      </c>
      <c r="AV298" s="12" t="s">
        <v>91</v>
      </c>
      <c r="AW298" s="12" t="s">
        <v>45</v>
      </c>
      <c r="AX298" s="12" t="s">
        <v>82</v>
      </c>
      <c r="AY298" s="227" t="s">
        <v>137</v>
      </c>
    </row>
    <row r="299" spans="2:65" s="13" customFormat="1" ht="13.5">
      <c r="B299" s="228"/>
      <c r="C299" s="229"/>
      <c r="D299" s="230" t="s">
        <v>146</v>
      </c>
      <c r="E299" s="231" t="s">
        <v>38</v>
      </c>
      <c r="F299" s="232" t="s">
        <v>149</v>
      </c>
      <c r="G299" s="229"/>
      <c r="H299" s="233">
        <v>1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146</v>
      </c>
      <c r="AU299" s="239" t="s">
        <v>91</v>
      </c>
      <c r="AV299" s="13" t="s">
        <v>144</v>
      </c>
      <c r="AW299" s="13" t="s">
        <v>45</v>
      </c>
      <c r="AX299" s="13" t="s">
        <v>25</v>
      </c>
      <c r="AY299" s="239" t="s">
        <v>137</v>
      </c>
    </row>
    <row r="300" spans="2:65" s="1" customFormat="1" ht="22.5" customHeight="1">
      <c r="B300" s="41"/>
      <c r="C300" s="193" t="s">
        <v>369</v>
      </c>
      <c r="D300" s="193" t="s">
        <v>139</v>
      </c>
      <c r="E300" s="194" t="s">
        <v>370</v>
      </c>
      <c r="F300" s="195" t="s">
        <v>371</v>
      </c>
      <c r="G300" s="196" t="s">
        <v>202</v>
      </c>
      <c r="H300" s="197">
        <v>1</v>
      </c>
      <c r="I300" s="198"/>
      <c r="J300" s="199">
        <f>ROUND(I300*H300,2)</f>
        <v>0</v>
      </c>
      <c r="K300" s="195" t="s">
        <v>38</v>
      </c>
      <c r="L300" s="61"/>
      <c r="M300" s="200" t="s">
        <v>38</v>
      </c>
      <c r="N300" s="201" t="s">
        <v>53</v>
      </c>
      <c r="O300" s="42"/>
      <c r="P300" s="202">
        <f>O300*H300</f>
        <v>0</v>
      </c>
      <c r="Q300" s="202">
        <v>0</v>
      </c>
      <c r="R300" s="202">
        <f>Q300*H300</f>
        <v>0</v>
      </c>
      <c r="S300" s="202">
        <v>0.62404999999999999</v>
      </c>
      <c r="T300" s="203">
        <f>S300*H300</f>
        <v>0.62404999999999999</v>
      </c>
      <c r="AR300" s="23" t="s">
        <v>144</v>
      </c>
      <c r="AT300" s="23" t="s">
        <v>139</v>
      </c>
      <c r="AU300" s="23" t="s">
        <v>91</v>
      </c>
      <c r="AY300" s="23" t="s">
        <v>137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23" t="s">
        <v>25</v>
      </c>
      <c r="BK300" s="204">
        <f>ROUND(I300*H300,2)</f>
        <v>0</v>
      </c>
      <c r="BL300" s="23" t="s">
        <v>144</v>
      </c>
      <c r="BM300" s="23" t="s">
        <v>372</v>
      </c>
    </row>
    <row r="301" spans="2:65" s="12" customFormat="1" ht="13.5">
      <c r="B301" s="217"/>
      <c r="C301" s="218"/>
      <c r="D301" s="207" t="s">
        <v>146</v>
      </c>
      <c r="E301" s="219" t="s">
        <v>38</v>
      </c>
      <c r="F301" s="220" t="s">
        <v>25</v>
      </c>
      <c r="G301" s="218"/>
      <c r="H301" s="221">
        <v>1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146</v>
      </c>
      <c r="AU301" s="227" t="s">
        <v>91</v>
      </c>
      <c r="AV301" s="12" t="s">
        <v>91</v>
      </c>
      <c r="AW301" s="12" t="s">
        <v>45</v>
      </c>
      <c r="AX301" s="12" t="s">
        <v>82</v>
      </c>
      <c r="AY301" s="227" t="s">
        <v>137</v>
      </c>
    </row>
    <row r="302" spans="2:65" s="13" customFormat="1" ht="13.5">
      <c r="B302" s="228"/>
      <c r="C302" s="229"/>
      <c r="D302" s="207" t="s">
        <v>146</v>
      </c>
      <c r="E302" s="240" t="s">
        <v>38</v>
      </c>
      <c r="F302" s="241" t="s">
        <v>149</v>
      </c>
      <c r="G302" s="229"/>
      <c r="H302" s="242">
        <v>1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146</v>
      </c>
      <c r="AU302" s="239" t="s">
        <v>91</v>
      </c>
      <c r="AV302" s="13" t="s">
        <v>144</v>
      </c>
      <c r="AW302" s="13" t="s">
        <v>45</v>
      </c>
      <c r="AX302" s="13" t="s">
        <v>25</v>
      </c>
      <c r="AY302" s="239" t="s">
        <v>137</v>
      </c>
    </row>
    <row r="303" spans="2:65" s="10" customFormat="1" ht="29.85" customHeight="1">
      <c r="B303" s="176"/>
      <c r="C303" s="177"/>
      <c r="D303" s="190" t="s">
        <v>81</v>
      </c>
      <c r="E303" s="191" t="s">
        <v>373</v>
      </c>
      <c r="F303" s="191" t="s">
        <v>374</v>
      </c>
      <c r="G303" s="177"/>
      <c r="H303" s="177"/>
      <c r="I303" s="180"/>
      <c r="J303" s="192">
        <f>BK303</f>
        <v>0</v>
      </c>
      <c r="K303" s="177"/>
      <c r="L303" s="182"/>
      <c r="M303" s="183"/>
      <c r="N303" s="184"/>
      <c r="O303" s="184"/>
      <c r="P303" s="185">
        <f>SUM(P304:P308)</f>
        <v>0</v>
      </c>
      <c r="Q303" s="184"/>
      <c r="R303" s="185">
        <f>SUM(R304:R308)</f>
        <v>0</v>
      </c>
      <c r="S303" s="184"/>
      <c r="T303" s="186">
        <f>SUM(T304:T308)</f>
        <v>0</v>
      </c>
      <c r="AR303" s="187" t="s">
        <v>25</v>
      </c>
      <c r="AT303" s="188" t="s">
        <v>81</v>
      </c>
      <c r="AU303" s="188" t="s">
        <v>25</v>
      </c>
      <c r="AY303" s="187" t="s">
        <v>137</v>
      </c>
      <c r="BK303" s="189">
        <f>SUM(BK304:BK308)</f>
        <v>0</v>
      </c>
    </row>
    <row r="304" spans="2:65" s="1" customFormat="1" ht="31.5" customHeight="1">
      <c r="B304" s="41"/>
      <c r="C304" s="193" t="s">
        <v>375</v>
      </c>
      <c r="D304" s="193" t="s">
        <v>139</v>
      </c>
      <c r="E304" s="194" t="s">
        <v>376</v>
      </c>
      <c r="F304" s="195" t="s">
        <v>377</v>
      </c>
      <c r="G304" s="196" t="s">
        <v>164</v>
      </c>
      <c r="H304" s="197">
        <v>137.65199999999999</v>
      </c>
      <c r="I304" s="198"/>
      <c r="J304" s="199">
        <f>ROUND(I304*H304,2)</f>
        <v>0</v>
      </c>
      <c r="K304" s="195" t="s">
        <v>143</v>
      </c>
      <c r="L304" s="61"/>
      <c r="M304" s="200" t="s">
        <v>38</v>
      </c>
      <c r="N304" s="201" t="s">
        <v>53</v>
      </c>
      <c r="O304" s="42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AR304" s="23" t="s">
        <v>144</v>
      </c>
      <c r="AT304" s="23" t="s">
        <v>139</v>
      </c>
      <c r="AU304" s="23" t="s">
        <v>91</v>
      </c>
      <c r="AY304" s="23" t="s">
        <v>137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23" t="s">
        <v>25</v>
      </c>
      <c r="BK304" s="204">
        <f>ROUND(I304*H304,2)</f>
        <v>0</v>
      </c>
      <c r="BL304" s="23" t="s">
        <v>144</v>
      </c>
      <c r="BM304" s="23" t="s">
        <v>378</v>
      </c>
    </row>
    <row r="305" spans="2:65" s="1" customFormat="1" ht="31.5" customHeight="1">
      <c r="B305" s="41"/>
      <c r="C305" s="193" t="s">
        <v>379</v>
      </c>
      <c r="D305" s="193" t="s">
        <v>139</v>
      </c>
      <c r="E305" s="194" t="s">
        <v>380</v>
      </c>
      <c r="F305" s="195" t="s">
        <v>381</v>
      </c>
      <c r="G305" s="196" t="s">
        <v>164</v>
      </c>
      <c r="H305" s="197">
        <v>137.65199999999999</v>
      </c>
      <c r="I305" s="198"/>
      <c r="J305" s="199">
        <f>ROUND(I305*H305,2)</f>
        <v>0</v>
      </c>
      <c r="K305" s="195" t="s">
        <v>143</v>
      </c>
      <c r="L305" s="61"/>
      <c r="M305" s="200" t="s">
        <v>38</v>
      </c>
      <c r="N305" s="201" t="s">
        <v>53</v>
      </c>
      <c r="O305" s="42"/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AR305" s="23" t="s">
        <v>144</v>
      </c>
      <c r="AT305" s="23" t="s">
        <v>139</v>
      </c>
      <c r="AU305" s="23" t="s">
        <v>91</v>
      </c>
      <c r="AY305" s="23" t="s">
        <v>137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23" t="s">
        <v>25</v>
      </c>
      <c r="BK305" s="204">
        <f>ROUND(I305*H305,2)</f>
        <v>0</v>
      </c>
      <c r="BL305" s="23" t="s">
        <v>144</v>
      </c>
      <c r="BM305" s="23" t="s">
        <v>382</v>
      </c>
    </row>
    <row r="306" spans="2:65" s="1" customFormat="1" ht="31.5" customHeight="1">
      <c r="B306" s="41"/>
      <c r="C306" s="193" t="s">
        <v>383</v>
      </c>
      <c r="D306" s="193" t="s">
        <v>139</v>
      </c>
      <c r="E306" s="194" t="s">
        <v>384</v>
      </c>
      <c r="F306" s="195" t="s">
        <v>385</v>
      </c>
      <c r="G306" s="196" t="s">
        <v>164</v>
      </c>
      <c r="H306" s="197">
        <v>2615.3879999999999</v>
      </c>
      <c r="I306" s="198"/>
      <c r="J306" s="199">
        <f>ROUND(I306*H306,2)</f>
        <v>0</v>
      </c>
      <c r="K306" s="195" t="s">
        <v>143</v>
      </c>
      <c r="L306" s="61"/>
      <c r="M306" s="200" t="s">
        <v>38</v>
      </c>
      <c r="N306" s="201" t="s">
        <v>53</v>
      </c>
      <c r="O306" s="42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AR306" s="23" t="s">
        <v>144</v>
      </c>
      <c r="AT306" s="23" t="s">
        <v>139</v>
      </c>
      <c r="AU306" s="23" t="s">
        <v>91</v>
      </c>
      <c r="AY306" s="23" t="s">
        <v>137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23" t="s">
        <v>25</v>
      </c>
      <c r="BK306" s="204">
        <f>ROUND(I306*H306,2)</f>
        <v>0</v>
      </c>
      <c r="BL306" s="23" t="s">
        <v>144</v>
      </c>
      <c r="BM306" s="23" t="s">
        <v>386</v>
      </c>
    </row>
    <row r="307" spans="2:65" s="12" customFormat="1" ht="13.5">
      <c r="B307" s="217"/>
      <c r="C307" s="218"/>
      <c r="D307" s="230" t="s">
        <v>146</v>
      </c>
      <c r="E307" s="218"/>
      <c r="F307" s="243" t="s">
        <v>387</v>
      </c>
      <c r="G307" s="218"/>
      <c r="H307" s="244">
        <v>2615.3879999999999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146</v>
      </c>
      <c r="AU307" s="227" t="s">
        <v>91</v>
      </c>
      <c r="AV307" s="12" t="s">
        <v>91</v>
      </c>
      <c r="AW307" s="12" t="s">
        <v>6</v>
      </c>
      <c r="AX307" s="12" t="s">
        <v>25</v>
      </c>
      <c r="AY307" s="227" t="s">
        <v>137</v>
      </c>
    </row>
    <row r="308" spans="2:65" s="1" customFormat="1" ht="22.5" customHeight="1">
      <c r="B308" s="41"/>
      <c r="C308" s="193" t="s">
        <v>388</v>
      </c>
      <c r="D308" s="193" t="s">
        <v>139</v>
      </c>
      <c r="E308" s="194" t="s">
        <v>389</v>
      </c>
      <c r="F308" s="195" t="s">
        <v>390</v>
      </c>
      <c r="G308" s="196" t="s">
        <v>164</v>
      </c>
      <c r="H308" s="197">
        <v>137.65199999999999</v>
      </c>
      <c r="I308" s="198"/>
      <c r="J308" s="199">
        <f>ROUND(I308*H308,2)</f>
        <v>0</v>
      </c>
      <c r="K308" s="195" t="s">
        <v>143</v>
      </c>
      <c r="L308" s="61"/>
      <c r="M308" s="200" t="s">
        <v>38</v>
      </c>
      <c r="N308" s="201" t="s">
        <v>53</v>
      </c>
      <c r="O308" s="42"/>
      <c r="P308" s="202">
        <f>O308*H308</f>
        <v>0</v>
      </c>
      <c r="Q308" s="202">
        <v>0</v>
      </c>
      <c r="R308" s="202">
        <f>Q308*H308</f>
        <v>0</v>
      </c>
      <c r="S308" s="202">
        <v>0</v>
      </c>
      <c r="T308" s="203">
        <f>S308*H308</f>
        <v>0</v>
      </c>
      <c r="AR308" s="23" t="s">
        <v>144</v>
      </c>
      <c r="AT308" s="23" t="s">
        <v>139</v>
      </c>
      <c r="AU308" s="23" t="s">
        <v>91</v>
      </c>
      <c r="AY308" s="23" t="s">
        <v>137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23" t="s">
        <v>25</v>
      </c>
      <c r="BK308" s="204">
        <f>ROUND(I308*H308,2)</f>
        <v>0</v>
      </c>
      <c r="BL308" s="23" t="s">
        <v>144</v>
      </c>
      <c r="BM308" s="23" t="s">
        <v>391</v>
      </c>
    </row>
    <row r="309" spans="2:65" s="10" customFormat="1" ht="29.85" customHeight="1">
      <c r="B309" s="176"/>
      <c r="C309" s="177"/>
      <c r="D309" s="190" t="s">
        <v>81</v>
      </c>
      <c r="E309" s="191" t="s">
        <v>392</v>
      </c>
      <c r="F309" s="191" t="s">
        <v>393</v>
      </c>
      <c r="G309" s="177"/>
      <c r="H309" s="177"/>
      <c r="I309" s="180"/>
      <c r="J309" s="192">
        <f>BK309</f>
        <v>0</v>
      </c>
      <c r="K309" s="177"/>
      <c r="L309" s="182"/>
      <c r="M309" s="183"/>
      <c r="N309" s="184"/>
      <c r="O309" s="184"/>
      <c r="P309" s="185">
        <f>P310</f>
        <v>0</v>
      </c>
      <c r="Q309" s="184"/>
      <c r="R309" s="185">
        <f>R310</f>
        <v>0</v>
      </c>
      <c r="S309" s="184"/>
      <c r="T309" s="186">
        <f>T310</f>
        <v>0</v>
      </c>
      <c r="AR309" s="187" t="s">
        <v>25</v>
      </c>
      <c r="AT309" s="188" t="s">
        <v>81</v>
      </c>
      <c r="AU309" s="188" t="s">
        <v>25</v>
      </c>
      <c r="AY309" s="187" t="s">
        <v>137</v>
      </c>
      <c r="BK309" s="189">
        <f>BK310</f>
        <v>0</v>
      </c>
    </row>
    <row r="310" spans="2:65" s="1" customFormat="1" ht="44.25" customHeight="1">
      <c r="B310" s="41"/>
      <c r="C310" s="193" t="s">
        <v>394</v>
      </c>
      <c r="D310" s="193" t="s">
        <v>139</v>
      </c>
      <c r="E310" s="194" t="s">
        <v>395</v>
      </c>
      <c r="F310" s="195" t="s">
        <v>396</v>
      </c>
      <c r="G310" s="196" t="s">
        <v>164</v>
      </c>
      <c r="H310" s="197">
        <v>78.63</v>
      </c>
      <c r="I310" s="198"/>
      <c r="J310" s="199">
        <f>ROUND(I310*H310,2)</f>
        <v>0</v>
      </c>
      <c r="K310" s="195" t="s">
        <v>143</v>
      </c>
      <c r="L310" s="61"/>
      <c r="M310" s="200" t="s">
        <v>38</v>
      </c>
      <c r="N310" s="201" t="s">
        <v>53</v>
      </c>
      <c r="O310" s="42"/>
      <c r="P310" s="202">
        <f>O310*H310</f>
        <v>0</v>
      </c>
      <c r="Q310" s="202">
        <v>0</v>
      </c>
      <c r="R310" s="202">
        <f>Q310*H310</f>
        <v>0</v>
      </c>
      <c r="S310" s="202">
        <v>0</v>
      </c>
      <c r="T310" s="203">
        <f>S310*H310</f>
        <v>0</v>
      </c>
      <c r="AR310" s="23" t="s">
        <v>144</v>
      </c>
      <c r="AT310" s="23" t="s">
        <v>139</v>
      </c>
      <c r="AU310" s="23" t="s">
        <v>91</v>
      </c>
      <c r="AY310" s="23" t="s">
        <v>137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23" t="s">
        <v>25</v>
      </c>
      <c r="BK310" s="204">
        <f>ROUND(I310*H310,2)</f>
        <v>0</v>
      </c>
      <c r="BL310" s="23" t="s">
        <v>144</v>
      </c>
      <c r="BM310" s="23" t="s">
        <v>397</v>
      </c>
    </row>
    <row r="311" spans="2:65" s="10" customFormat="1" ht="37.35" customHeight="1">
      <c r="B311" s="176"/>
      <c r="C311" s="177"/>
      <c r="D311" s="178" t="s">
        <v>81</v>
      </c>
      <c r="E311" s="179" t="s">
        <v>398</v>
      </c>
      <c r="F311" s="179" t="s">
        <v>399</v>
      </c>
      <c r="G311" s="177"/>
      <c r="H311" s="177"/>
      <c r="I311" s="180"/>
      <c r="J311" s="181">
        <f>BK311</f>
        <v>0</v>
      </c>
      <c r="K311" s="177"/>
      <c r="L311" s="182"/>
      <c r="M311" s="183"/>
      <c r="N311" s="184"/>
      <c r="O311" s="184"/>
      <c r="P311" s="185">
        <f>P312+P347+P367+P375+P408+P426+P444</f>
        <v>0</v>
      </c>
      <c r="Q311" s="184"/>
      <c r="R311" s="185">
        <f>R312+R347+R367+R375+R408+R426+R444</f>
        <v>9.2658251099999998</v>
      </c>
      <c r="S311" s="184"/>
      <c r="T311" s="186">
        <f>T312+T347+T367+T375+T408+T426+T444</f>
        <v>6.1867881599999999</v>
      </c>
      <c r="AR311" s="187" t="s">
        <v>91</v>
      </c>
      <c r="AT311" s="188" t="s">
        <v>81</v>
      </c>
      <c r="AU311" s="188" t="s">
        <v>82</v>
      </c>
      <c r="AY311" s="187" t="s">
        <v>137</v>
      </c>
      <c r="BK311" s="189">
        <f>BK312+BK347+BK367+BK375+BK408+BK426+BK444</f>
        <v>0</v>
      </c>
    </row>
    <row r="312" spans="2:65" s="10" customFormat="1" ht="19.899999999999999" customHeight="1">
      <c r="B312" s="176"/>
      <c r="C312" s="177"/>
      <c r="D312" s="190" t="s">
        <v>81</v>
      </c>
      <c r="E312" s="191" t="s">
        <v>400</v>
      </c>
      <c r="F312" s="191" t="s">
        <v>401</v>
      </c>
      <c r="G312" s="177"/>
      <c r="H312" s="177"/>
      <c r="I312" s="180"/>
      <c r="J312" s="192">
        <f>BK312</f>
        <v>0</v>
      </c>
      <c r="K312" s="177"/>
      <c r="L312" s="182"/>
      <c r="M312" s="183"/>
      <c r="N312" s="184"/>
      <c r="O312" s="184"/>
      <c r="P312" s="185">
        <f>SUM(P313:P346)</f>
        <v>0</v>
      </c>
      <c r="Q312" s="184"/>
      <c r="R312" s="185">
        <f>SUM(R313:R346)</f>
        <v>1.5270455999999999</v>
      </c>
      <c r="S312" s="184"/>
      <c r="T312" s="186">
        <f>SUM(T313:T346)</f>
        <v>4.0778281600000001</v>
      </c>
      <c r="AR312" s="187" t="s">
        <v>91</v>
      </c>
      <c r="AT312" s="188" t="s">
        <v>81</v>
      </c>
      <c r="AU312" s="188" t="s">
        <v>25</v>
      </c>
      <c r="AY312" s="187" t="s">
        <v>137</v>
      </c>
      <c r="BK312" s="189">
        <f>SUM(BK313:BK346)</f>
        <v>0</v>
      </c>
    </row>
    <row r="313" spans="2:65" s="1" customFormat="1" ht="31.5" customHeight="1">
      <c r="B313" s="41"/>
      <c r="C313" s="193" t="s">
        <v>402</v>
      </c>
      <c r="D313" s="193" t="s">
        <v>139</v>
      </c>
      <c r="E313" s="194" t="s">
        <v>403</v>
      </c>
      <c r="F313" s="195" t="s">
        <v>404</v>
      </c>
      <c r="G313" s="196" t="s">
        <v>196</v>
      </c>
      <c r="H313" s="197">
        <v>145.184</v>
      </c>
      <c r="I313" s="198"/>
      <c r="J313" s="199">
        <f>ROUND(I313*H313,2)</f>
        <v>0</v>
      </c>
      <c r="K313" s="195" t="s">
        <v>143</v>
      </c>
      <c r="L313" s="61"/>
      <c r="M313" s="200" t="s">
        <v>38</v>
      </c>
      <c r="N313" s="201" t="s">
        <v>53</v>
      </c>
      <c r="O313" s="42"/>
      <c r="P313" s="202">
        <f>O313*H313</f>
        <v>0</v>
      </c>
      <c r="Q313" s="202">
        <v>0</v>
      </c>
      <c r="R313" s="202">
        <f>Q313*H313</f>
        <v>0</v>
      </c>
      <c r="S313" s="202">
        <v>1.5740000000000001E-2</v>
      </c>
      <c r="T313" s="203">
        <f>S313*H313</f>
        <v>2.2851961599999999</v>
      </c>
      <c r="AR313" s="23" t="s">
        <v>243</v>
      </c>
      <c r="AT313" s="23" t="s">
        <v>139</v>
      </c>
      <c r="AU313" s="23" t="s">
        <v>91</v>
      </c>
      <c r="AY313" s="23" t="s">
        <v>137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23" t="s">
        <v>25</v>
      </c>
      <c r="BK313" s="204">
        <f>ROUND(I313*H313,2)</f>
        <v>0</v>
      </c>
      <c r="BL313" s="23" t="s">
        <v>243</v>
      </c>
      <c r="BM313" s="23" t="s">
        <v>405</v>
      </c>
    </row>
    <row r="314" spans="2:65" s="11" customFormat="1" ht="13.5">
      <c r="B314" s="205"/>
      <c r="C314" s="206"/>
      <c r="D314" s="207" t="s">
        <v>146</v>
      </c>
      <c r="E314" s="208" t="s">
        <v>38</v>
      </c>
      <c r="F314" s="209" t="s">
        <v>406</v>
      </c>
      <c r="G314" s="206"/>
      <c r="H314" s="210" t="s">
        <v>38</v>
      </c>
      <c r="I314" s="211"/>
      <c r="J314" s="206"/>
      <c r="K314" s="206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146</v>
      </c>
      <c r="AU314" s="216" t="s">
        <v>91</v>
      </c>
      <c r="AV314" s="11" t="s">
        <v>25</v>
      </c>
      <c r="AW314" s="11" t="s">
        <v>45</v>
      </c>
      <c r="AX314" s="11" t="s">
        <v>82</v>
      </c>
      <c r="AY314" s="216" t="s">
        <v>137</v>
      </c>
    </row>
    <row r="315" spans="2:65" s="11" customFormat="1" ht="13.5">
      <c r="B315" s="205"/>
      <c r="C315" s="206"/>
      <c r="D315" s="207" t="s">
        <v>146</v>
      </c>
      <c r="E315" s="208" t="s">
        <v>38</v>
      </c>
      <c r="F315" s="209" t="s">
        <v>219</v>
      </c>
      <c r="G315" s="206"/>
      <c r="H315" s="210" t="s">
        <v>38</v>
      </c>
      <c r="I315" s="211"/>
      <c r="J315" s="206"/>
      <c r="K315" s="206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146</v>
      </c>
      <c r="AU315" s="216" t="s">
        <v>91</v>
      </c>
      <c r="AV315" s="11" t="s">
        <v>25</v>
      </c>
      <c r="AW315" s="11" t="s">
        <v>45</v>
      </c>
      <c r="AX315" s="11" t="s">
        <v>82</v>
      </c>
      <c r="AY315" s="216" t="s">
        <v>137</v>
      </c>
    </row>
    <row r="316" spans="2:65" s="12" customFormat="1" ht="13.5">
      <c r="B316" s="217"/>
      <c r="C316" s="218"/>
      <c r="D316" s="207" t="s">
        <v>146</v>
      </c>
      <c r="E316" s="219" t="s">
        <v>38</v>
      </c>
      <c r="F316" s="220" t="s">
        <v>220</v>
      </c>
      <c r="G316" s="218"/>
      <c r="H316" s="221">
        <v>2.3879999999999999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146</v>
      </c>
      <c r="AU316" s="227" t="s">
        <v>91</v>
      </c>
      <c r="AV316" s="12" t="s">
        <v>91</v>
      </c>
      <c r="AW316" s="12" t="s">
        <v>45</v>
      </c>
      <c r="AX316" s="12" t="s">
        <v>82</v>
      </c>
      <c r="AY316" s="227" t="s">
        <v>137</v>
      </c>
    </row>
    <row r="317" spans="2:65" s="12" customFormat="1" ht="13.5">
      <c r="B317" s="217"/>
      <c r="C317" s="218"/>
      <c r="D317" s="207" t="s">
        <v>146</v>
      </c>
      <c r="E317" s="219" t="s">
        <v>38</v>
      </c>
      <c r="F317" s="220" t="s">
        <v>221</v>
      </c>
      <c r="G317" s="218"/>
      <c r="H317" s="221">
        <v>3.01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146</v>
      </c>
      <c r="AU317" s="227" t="s">
        <v>91</v>
      </c>
      <c r="AV317" s="12" t="s">
        <v>91</v>
      </c>
      <c r="AW317" s="12" t="s">
        <v>45</v>
      </c>
      <c r="AX317" s="12" t="s">
        <v>82</v>
      </c>
      <c r="AY317" s="227" t="s">
        <v>137</v>
      </c>
    </row>
    <row r="318" spans="2:65" s="12" customFormat="1" ht="13.5">
      <c r="B318" s="217"/>
      <c r="C318" s="218"/>
      <c r="D318" s="207" t="s">
        <v>146</v>
      </c>
      <c r="E318" s="219" t="s">
        <v>38</v>
      </c>
      <c r="F318" s="220" t="s">
        <v>222</v>
      </c>
      <c r="G318" s="218"/>
      <c r="H318" s="221">
        <v>3.89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146</v>
      </c>
      <c r="AU318" s="227" t="s">
        <v>91</v>
      </c>
      <c r="AV318" s="12" t="s">
        <v>91</v>
      </c>
      <c r="AW318" s="12" t="s">
        <v>45</v>
      </c>
      <c r="AX318" s="12" t="s">
        <v>82</v>
      </c>
      <c r="AY318" s="227" t="s">
        <v>137</v>
      </c>
    </row>
    <row r="319" spans="2:65" s="12" customFormat="1" ht="13.5">
      <c r="B319" s="217"/>
      <c r="C319" s="218"/>
      <c r="D319" s="207" t="s">
        <v>146</v>
      </c>
      <c r="E319" s="219" t="s">
        <v>38</v>
      </c>
      <c r="F319" s="220" t="s">
        <v>223</v>
      </c>
      <c r="G319" s="218"/>
      <c r="H319" s="221">
        <v>5.8029999999999999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146</v>
      </c>
      <c r="AU319" s="227" t="s">
        <v>91</v>
      </c>
      <c r="AV319" s="12" t="s">
        <v>91</v>
      </c>
      <c r="AW319" s="12" t="s">
        <v>45</v>
      </c>
      <c r="AX319" s="12" t="s">
        <v>82</v>
      </c>
      <c r="AY319" s="227" t="s">
        <v>137</v>
      </c>
    </row>
    <row r="320" spans="2:65" s="12" customFormat="1" ht="13.5">
      <c r="B320" s="217"/>
      <c r="C320" s="218"/>
      <c r="D320" s="207" t="s">
        <v>146</v>
      </c>
      <c r="E320" s="219" t="s">
        <v>38</v>
      </c>
      <c r="F320" s="220" t="s">
        <v>224</v>
      </c>
      <c r="G320" s="218"/>
      <c r="H320" s="221">
        <v>1.881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146</v>
      </c>
      <c r="AU320" s="227" t="s">
        <v>91</v>
      </c>
      <c r="AV320" s="12" t="s">
        <v>91</v>
      </c>
      <c r="AW320" s="12" t="s">
        <v>45</v>
      </c>
      <c r="AX320" s="12" t="s">
        <v>82</v>
      </c>
      <c r="AY320" s="227" t="s">
        <v>137</v>
      </c>
    </row>
    <row r="321" spans="2:65" s="12" customFormat="1" ht="13.5">
      <c r="B321" s="217"/>
      <c r="C321" s="218"/>
      <c r="D321" s="207" t="s">
        <v>146</v>
      </c>
      <c r="E321" s="219" t="s">
        <v>38</v>
      </c>
      <c r="F321" s="220" t="s">
        <v>225</v>
      </c>
      <c r="G321" s="218"/>
      <c r="H321" s="221">
        <v>3.9710000000000001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146</v>
      </c>
      <c r="AU321" s="227" t="s">
        <v>91</v>
      </c>
      <c r="AV321" s="12" t="s">
        <v>91</v>
      </c>
      <c r="AW321" s="12" t="s">
        <v>45</v>
      </c>
      <c r="AX321" s="12" t="s">
        <v>82</v>
      </c>
      <c r="AY321" s="227" t="s">
        <v>137</v>
      </c>
    </row>
    <row r="322" spans="2:65" s="12" customFormat="1" ht="13.5">
      <c r="B322" s="217"/>
      <c r="C322" s="218"/>
      <c r="D322" s="207" t="s">
        <v>146</v>
      </c>
      <c r="E322" s="219" t="s">
        <v>38</v>
      </c>
      <c r="F322" s="220" t="s">
        <v>226</v>
      </c>
      <c r="G322" s="218"/>
      <c r="H322" s="221">
        <v>12.95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146</v>
      </c>
      <c r="AU322" s="227" t="s">
        <v>91</v>
      </c>
      <c r="AV322" s="12" t="s">
        <v>91</v>
      </c>
      <c r="AW322" s="12" t="s">
        <v>45</v>
      </c>
      <c r="AX322" s="12" t="s">
        <v>82</v>
      </c>
      <c r="AY322" s="227" t="s">
        <v>137</v>
      </c>
    </row>
    <row r="323" spans="2:65" s="12" customFormat="1" ht="13.5">
      <c r="B323" s="217"/>
      <c r="C323" s="218"/>
      <c r="D323" s="207" t="s">
        <v>146</v>
      </c>
      <c r="E323" s="219" t="s">
        <v>38</v>
      </c>
      <c r="F323" s="220" t="s">
        <v>227</v>
      </c>
      <c r="G323" s="218"/>
      <c r="H323" s="221">
        <v>13.657999999999999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146</v>
      </c>
      <c r="AU323" s="227" t="s">
        <v>91</v>
      </c>
      <c r="AV323" s="12" t="s">
        <v>91</v>
      </c>
      <c r="AW323" s="12" t="s">
        <v>45</v>
      </c>
      <c r="AX323" s="12" t="s">
        <v>82</v>
      </c>
      <c r="AY323" s="227" t="s">
        <v>137</v>
      </c>
    </row>
    <row r="324" spans="2:65" s="12" customFormat="1" ht="13.5">
      <c r="B324" s="217"/>
      <c r="C324" s="218"/>
      <c r="D324" s="207" t="s">
        <v>146</v>
      </c>
      <c r="E324" s="219" t="s">
        <v>38</v>
      </c>
      <c r="F324" s="220" t="s">
        <v>228</v>
      </c>
      <c r="G324" s="218"/>
      <c r="H324" s="221">
        <v>15.62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146</v>
      </c>
      <c r="AU324" s="227" t="s">
        <v>91</v>
      </c>
      <c r="AV324" s="12" t="s">
        <v>91</v>
      </c>
      <c r="AW324" s="12" t="s">
        <v>45</v>
      </c>
      <c r="AX324" s="12" t="s">
        <v>82</v>
      </c>
      <c r="AY324" s="227" t="s">
        <v>137</v>
      </c>
    </row>
    <row r="325" spans="2:65" s="12" customFormat="1" ht="13.5">
      <c r="B325" s="217"/>
      <c r="C325" s="218"/>
      <c r="D325" s="207" t="s">
        <v>146</v>
      </c>
      <c r="E325" s="219" t="s">
        <v>38</v>
      </c>
      <c r="F325" s="220" t="s">
        <v>229</v>
      </c>
      <c r="G325" s="218"/>
      <c r="H325" s="221">
        <v>12.602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146</v>
      </c>
      <c r="AU325" s="227" t="s">
        <v>91</v>
      </c>
      <c r="AV325" s="12" t="s">
        <v>91</v>
      </c>
      <c r="AW325" s="12" t="s">
        <v>45</v>
      </c>
      <c r="AX325" s="12" t="s">
        <v>82</v>
      </c>
      <c r="AY325" s="227" t="s">
        <v>137</v>
      </c>
    </row>
    <row r="326" spans="2:65" s="12" customFormat="1" ht="13.5">
      <c r="B326" s="217"/>
      <c r="C326" s="218"/>
      <c r="D326" s="207" t="s">
        <v>146</v>
      </c>
      <c r="E326" s="219" t="s">
        <v>38</v>
      </c>
      <c r="F326" s="220" t="s">
        <v>230</v>
      </c>
      <c r="G326" s="218"/>
      <c r="H326" s="221">
        <v>16.164000000000001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146</v>
      </c>
      <c r="AU326" s="227" t="s">
        <v>91</v>
      </c>
      <c r="AV326" s="12" t="s">
        <v>91</v>
      </c>
      <c r="AW326" s="12" t="s">
        <v>45</v>
      </c>
      <c r="AX326" s="12" t="s">
        <v>82</v>
      </c>
      <c r="AY326" s="227" t="s">
        <v>137</v>
      </c>
    </row>
    <row r="327" spans="2:65" s="12" customFormat="1" ht="13.5">
      <c r="B327" s="217"/>
      <c r="C327" s="218"/>
      <c r="D327" s="207" t="s">
        <v>146</v>
      </c>
      <c r="E327" s="219" t="s">
        <v>38</v>
      </c>
      <c r="F327" s="220" t="s">
        <v>231</v>
      </c>
      <c r="G327" s="218"/>
      <c r="H327" s="221">
        <v>16.36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146</v>
      </c>
      <c r="AU327" s="227" t="s">
        <v>91</v>
      </c>
      <c r="AV327" s="12" t="s">
        <v>91</v>
      </c>
      <c r="AW327" s="12" t="s">
        <v>45</v>
      </c>
      <c r="AX327" s="12" t="s">
        <v>82</v>
      </c>
      <c r="AY327" s="227" t="s">
        <v>137</v>
      </c>
    </row>
    <row r="328" spans="2:65" s="12" customFormat="1" ht="13.5">
      <c r="B328" s="217"/>
      <c r="C328" s="218"/>
      <c r="D328" s="207" t="s">
        <v>146</v>
      </c>
      <c r="E328" s="219" t="s">
        <v>38</v>
      </c>
      <c r="F328" s="220" t="s">
        <v>232</v>
      </c>
      <c r="G328" s="218"/>
      <c r="H328" s="221">
        <v>21.076000000000001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146</v>
      </c>
      <c r="AU328" s="227" t="s">
        <v>91</v>
      </c>
      <c r="AV328" s="12" t="s">
        <v>91</v>
      </c>
      <c r="AW328" s="12" t="s">
        <v>45</v>
      </c>
      <c r="AX328" s="12" t="s">
        <v>82</v>
      </c>
      <c r="AY328" s="227" t="s">
        <v>137</v>
      </c>
    </row>
    <row r="329" spans="2:65" s="12" customFormat="1" ht="13.5">
      <c r="B329" s="217"/>
      <c r="C329" s="218"/>
      <c r="D329" s="207" t="s">
        <v>146</v>
      </c>
      <c r="E329" s="219" t="s">
        <v>38</v>
      </c>
      <c r="F329" s="220" t="s">
        <v>233</v>
      </c>
      <c r="G329" s="218"/>
      <c r="H329" s="221">
        <v>15.811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146</v>
      </c>
      <c r="AU329" s="227" t="s">
        <v>91</v>
      </c>
      <c r="AV329" s="12" t="s">
        <v>91</v>
      </c>
      <c r="AW329" s="12" t="s">
        <v>45</v>
      </c>
      <c r="AX329" s="12" t="s">
        <v>82</v>
      </c>
      <c r="AY329" s="227" t="s">
        <v>137</v>
      </c>
    </row>
    <row r="330" spans="2:65" s="13" customFormat="1" ht="13.5">
      <c r="B330" s="228"/>
      <c r="C330" s="229"/>
      <c r="D330" s="230" t="s">
        <v>146</v>
      </c>
      <c r="E330" s="231" t="s">
        <v>38</v>
      </c>
      <c r="F330" s="232" t="s">
        <v>149</v>
      </c>
      <c r="G330" s="229"/>
      <c r="H330" s="233">
        <v>145.184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146</v>
      </c>
      <c r="AU330" s="239" t="s">
        <v>91</v>
      </c>
      <c r="AV330" s="13" t="s">
        <v>144</v>
      </c>
      <c r="AW330" s="13" t="s">
        <v>45</v>
      </c>
      <c r="AX330" s="13" t="s">
        <v>25</v>
      </c>
      <c r="AY330" s="239" t="s">
        <v>137</v>
      </c>
    </row>
    <row r="331" spans="2:65" s="1" customFormat="1" ht="31.5" customHeight="1">
      <c r="B331" s="41"/>
      <c r="C331" s="193" t="s">
        <v>407</v>
      </c>
      <c r="D331" s="193" t="s">
        <v>139</v>
      </c>
      <c r="E331" s="194" t="s">
        <v>408</v>
      </c>
      <c r="F331" s="195" t="s">
        <v>409</v>
      </c>
      <c r="G331" s="196" t="s">
        <v>171</v>
      </c>
      <c r="H331" s="197">
        <v>120.16</v>
      </c>
      <c r="I331" s="198"/>
      <c r="J331" s="199">
        <f>ROUND(I331*H331,2)</f>
        <v>0</v>
      </c>
      <c r="K331" s="195" t="s">
        <v>143</v>
      </c>
      <c r="L331" s="61"/>
      <c r="M331" s="200" t="s">
        <v>38</v>
      </c>
      <c r="N331" s="201" t="s">
        <v>53</v>
      </c>
      <c r="O331" s="42"/>
      <c r="P331" s="202">
        <f>O331*H331</f>
        <v>0</v>
      </c>
      <c r="Q331" s="202">
        <v>0</v>
      </c>
      <c r="R331" s="202">
        <f>Q331*H331</f>
        <v>0</v>
      </c>
      <c r="S331" s="202">
        <v>1.1730000000000001E-2</v>
      </c>
      <c r="T331" s="203">
        <f>S331*H331</f>
        <v>1.4094768</v>
      </c>
      <c r="AR331" s="23" t="s">
        <v>243</v>
      </c>
      <c r="AT331" s="23" t="s">
        <v>139</v>
      </c>
      <c r="AU331" s="23" t="s">
        <v>91</v>
      </c>
      <c r="AY331" s="23" t="s">
        <v>137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23" t="s">
        <v>25</v>
      </c>
      <c r="BK331" s="204">
        <f>ROUND(I331*H331,2)</f>
        <v>0</v>
      </c>
      <c r="BL331" s="23" t="s">
        <v>243</v>
      </c>
      <c r="BM331" s="23" t="s">
        <v>410</v>
      </c>
    </row>
    <row r="332" spans="2:65" s="12" customFormat="1" ht="13.5">
      <c r="B332" s="217"/>
      <c r="C332" s="218"/>
      <c r="D332" s="207" t="s">
        <v>146</v>
      </c>
      <c r="E332" s="219" t="s">
        <v>38</v>
      </c>
      <c r="F332" s="220" t="s">
        <v>411</v>
      </c>
      <c r="G332" s="218"/>
      <c r="H332" s="221">
        <v>120.16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146</v>
      </c>
      <c r="AU332" s="227" t="s">
        <v>91</v>
      </c>
      <c r="AV332" s="12" t="s">
        <v>91</v>
      </c>
      <c r="AW332" s="12" t="s">
        <v>45</v>
      </c>
      <c r="AX332" s="12" t="s">
        <v>82</v>
      </c>
      <c r="AY332" s="227" t="s">
        <v>137</v>
      </c>
    </row>
    <row r="333" spans="2:65" s="13" customFormat="1" ht="13.5">
      <c r="B333" s="228"/>
      <c r="C333" s="229"/>
      <c r="D333" s="230" t="s">
        <v>146</v>
      </c>
      <c r="E333" s="231" t="s">
        <v>38</v>
      </c>
      <c r="F333" s="232" t="s">
        <v>149</v>
      </c>
      <c r="G333" s="229"/>
      <c r="H333" s="233">
        <v>120.16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146</v>
      </c>
      <c r="AU333" s="239" t="s">
        <v>91</v>
      </c>
      <c r="AV333" s="13" t="s">
        <v>144</v>
      </c>
      <c r="AW333" s="13" t="s">
        <v>45</v>
      </c>
      <c r="AX333" s="13" t="s">
        <v>25</v>
      </c>
      <c r="AY333" s="239" t="s">
        <v>137</v>
      </c>
    </row>
    <row r="334" spans="2:65" s="1" customFormat="1" ht="22.5" customHeight="1">
      <c r="B334" s="41"/>
      <c r="C334" s="193" t="s">
        <v>412</v>
      </c>
      <c r="D334" s="193" t="s">
        <v>139</v>
      </c>
      <c r="E334" s="194" t="s">
        <v>413</v>
      </c>
      <c r="F334" s="195" t="s">
        <v>414</v>
      </c>
      <c r="G334" s="196" t="s">
        <v>171</v>
      </c>
      <c r="H334" s="197">
        <v>68.08</v>
      </c>
      <c r="I334" s="198"/>
      <c r="J334" s="199">
        <f>ROUND(I334*H334,2)</f>
        <v>0</v>
      </c>
      <c r="K334" s="195" t="s">
        <v>143</v>
      </c>
      <c r="L334" s="61"/>
      <c r="M334" s="200" t="s">
        <v>38</v>
      </c>
      <c r="N334" s="201" t="s">
        <v>53</v>
      </c>
      <c r="O334" s="42"/>
      <c r="P334" s="202">
        <f>O334*H334</f>
        <v>0</v>
      </c>
      <c r="Q334" s="202">
        <v>0</v>
      </c>
      <c r="R334" s="202">
        <f>Q334*H334</f>
        <v>0</v>
      </c>
      <c r="S334" s="202">
        <v>5.4400000000000004E-3</v>
      </c>
      <c r="T334" s="203">
        <f>S334*H334</f>
        <v>0.3703552</v>
      </c>
      <c r="AR334" s="23" t="s">
        <v>243</v>
      </c>
      <c r="AT334" s="23" t="s">
        <v>139</v>
      </c>
      <c r="AU334" s="23" t="s">
        <v>91</v>
      </c>
      <c r="AY334" s="23" t="s">
        <v>137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23" t="s">
        <v>25</v>
      </c>
      <c r="BK334" s="204">
        <f>ROUND(I334*H334,2)</f>
        <v>0</v>
      </c>
      <c r="BL334" s="23" t="s">
        <v>243</v>
      </c>
      <c r="BM334" s="23" t="s">
        <v>415</v>
      </c>
    </row>
    <row r="335" spans="2:65" s="12" customFormat="1" ht="13.5">
      <c r="B335" s="217"/>
      <c r="C335" s="218"/>
      <c r="D335" s="207" t="s">
        <v>146</v>
      </c>
      <c r="E335" s="219" t="s">
        <v>38</v>
      </c>
      <c r="F335" s="220" t="s">
        <v>416</v>
      </c>
      <c r="G335" s="218"/>
      <c r="H335" s="221">
        <v>68.08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146</v>
      </c>
      <c r="AU335" s="227" t="s">
        <v>91</v>
      </c>
      <c r="AV335" s="12" t="s">
        <v>91</v>
      </c>
      <c r="AW335" s="12" t="s">
        <v>45</v>
      </c>
      <c r="AX335" s="12" t="s">
        <v>82</v>
      </c>
      <c r="AY335" s="227" t="s">
        <v>137</v>
      </c>
    </row>
    <row r="336" spans="2:65" s="13" customFormat="1" ht="13.5">
      <c r="B336" s="228"/>
      <c r="C336" s="229"/>
      <c r="D336" s="230" t="s">
        <v>146</v>
      </c>
      <c r="E336" s="231" t="s">
        <v>38</v>
      </c>
      <c r="F336" s="232" t="s">
        <v>149</v>
      </c>
      <c r="G336" s="229"/>
      <c r="H336" s="233">
        <v>68.08</v>
      </c>
      <c r="I336" s="234"/>
      <c r="J336" s="229"/>
      <c r="K336" s="229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146</v>
      </c>
      <c r="AU336" s="239" t="s">
        <v>91</v>
      </c>
      <c r="AV336" s="13" t="s">
        <v>144</v>
      </c>
      <c r="AW336" s="13" t="s">
        <v>45</v>
      </c>
      <c r="AX336" s="13" t="s">
        <v>25</v>
      </c>
      <c r="AY336" s="239" t="s">
        <v>137</v>
      </c>
    </row>
    <row r="337" spans="2:65" s="1" customFormat="1" ht="44.25" customHeight="1">
      <c r="B337" s="41"/>
      <c r="C337" s="193" t="s">
        <v>417</v>
      </c>
      <c r="D337" s="193" t="s">
        <v>139</v>
      </c>
      <c r="E337" s="194" t="s">
        <v>418</v>
      </c>
      <c r="F337" s="195" t="s">
        <v>419</v>
      </c>
      <c r="G337" s="196" t="s">
        <v>196</v>
      </c>
      <c r="H337" s="197">
        <v>60.08</v>
      </c>
      <c r="I337" s="198"/>
      <c r="J337" s="199">
        <f>ROUND(I337*H337,2)</f>
        <v>0</v>
      </c>
      <c r="K337" s="195" t="s">
        <v>143</v>
      </c>
      <c r="L337" s="61"/>
      <c r="M337" s="200" t="s">
        <v>38</v>
      </c>
      <c r="N337" s="201" t="s">
        <v>53</v>
      </c>
      <c r="O337" s="42"/>
      <c r="P337" s="202">
        <f>O337*H337</f>
        <v>0</v>
      </c>
      <c r="Q337" s="202">
        <v>1.9130000000000001E-2</v>
      </c>
      <c r="R337" s="202">
        <f>Q337*H337</f>
        <v>1.1493304</v>
      </c>
      <c r="S337" s="202">
        <v>0</v>
      </c>
      <c r="T337" s="203">
        <f>S337*H337</f>
        <v>0</v>
      </c>
      <c r="AR337" s="23" t="s">
        <v>243</v>
      </c>
      <c r="AT337" s="23" t="s">
        <v>139</v>
      </c>
      <c r="AU337" s="23" t="s">
        <v>91</v>
      </c>
      <c r="AY337" s="23" t="s">
        <v>137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23" t="s">
        <v>25</v>
      </c>
      <c r="BK337" s="204">
        <f>ROUND(I337*H337,2)</f>
        <v>0</v>
      </c>
      <c r="BL337" s="23" t="s">
        <v>243</v>
      </c>
      <c r="BM337" s="23" t="s">
        <v>420</v>
      </c>
    </row>
    <row r="338" spans="2:65" s="12" customFormat="1" ht="13.5">
      <c r="B338" s="217"/>
      <c r="C338" s="218"/>
      <c r="D338" s="207" t="s">
        <v>146</v>
      </c>
      <c r="E338" s="219" t="s">
        <v>38</v>
      </c>
      <c r="F338" s="220" t="s">
        <v>421</v>
      </c>
      <c r="G338" s="218"/>
      <c r="H338" s="221">
        <v>60.08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146</v>
      </c>
      <c r="AU338" s="227" t="s">
        <v>91</v>
      </c>
      <c r="AV338" s="12" t="s">
        <v>91</v>
      </c>
      <c r="AW338" s="12" t="s">
        <v>45</v>
      </c>
      <c r="AX338" s="12" t="s">
        <v>82</v>
      </c>
      <c r="AY338" s="227" t="s">
        <v>137</v>
      </c>
    </row>
    <row r="339" spans="2:65" s="13" customFormat="1" ht="13.5">
      <c r="B339" s="228"/>
      <c r="C339" s="229"/>
      <c r="D339" s="230" t="s">
        <v>146</v>
      </c>
      <c r="E339" s="231" t="s">
        <v>38</v>
      </c>
      <c r="F339" s="232" t="s">
        <v>149</v>
      </c>
      <c r="G339" s="229"/>
      <c r="H339" s="233">
        <v>60.08</v>
      </c>
      <c r="I339" s="234"/>
      <c r="J339" s="229"/>
      <c r="K339" s="229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146</v>
      </c>
      <c r="AU339" s="239" t="s">
        <v>91</v>
      </c>
      <c r="AV339" s="13" t="s">
        <v>144</v>
      </c>
      <c r="AW339" s="13" t="s">
        <v>45</v>
      </c>
      <c r="AX339" s="13" t="s">
        <v>25</v>
      </c>
      <c r="AY339" s="239" t="s">
        <v>137</v>
      </c>
    </row>
    <row r="340" spans="2:65" s="1" customFormat="1" ht="22.5" customHeight="1">
      <c r="B340" s="41"/>
      <c r="C340" s="193" t="s">
        <v>422</v>
      </c>
      <c r="D340" s="193" t="s">
        <v>139</v>
      </c>
      <c r="E340" s="194" t="s">
        <v>423</v>
      </c>
      <c r="F340" s="195" t="s">
        <v>424</v>
      </c>
      <c r="G340" s="196" t="s">
        <v>171</v>
      </c>
      <c r="H340" s="197">
        <v>68.08</v>
      </c>
      <c r="I340" s="198"/>
      <c r="J340" s="199">
        <f>ROUND(I340*H340,2)</f>
        <v>0</v>
      </c>
      <c r="K340" s="195" t="s">
        <v>143</v>
      </c>
      <c r="L340" s="61"/>
      <c r="M340" s="200" t="s">
        <v>38</v>
      </c>
      <c r="N340" s="201" t="s">
        <v>53</v>
      </c>
      <c r="O340" s="42"/>
      <c r="P340" s="202">
        <f>O340*H340</f>
        <v>0</v>
      </c>
      <c r="Q340" s="202">
        <v>5.4400000000000004E-3</v>
      </c>
      <c r="R340" s="202">
        <f>Q340*H340</f>
        <v>0.3703552</v>
      </c>
      <c r="S340" s="202">
        <v>0</v>
      </c>
      <c r="T340" s="203">
        <f>S340*H340</f>
        <v>0</v>
      </c>
      <c r="AR340" s="23" t="s">
        <v>243</v>
      </c>
      <c r="AT340" s="23" t="s">
        <v>139</v>
      </c>
      <c r="AU340" s="23" t="s">
        <v>91</v>
      </c>
      <c r="AY340" s="23" t="s">
        <v>137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23" t="s">
        <v>25</v>
      </c>
      <c r="BK340" s="204">
        <f>ROUND(I340*H340,2)</f>
        <v>0</v>
      </c>
      <c r="BL340" s="23" t="s">
        <v>243</v>
      </c>
      <c r="BM340" s="23" t="s">
        <v>425</v>
      </c>
    </row>
    <row r="341" spans="2:65" s="12" customFormat="1" ht="13.5">
      <c r="B341" s="217"/>
      <c r="C341" s="218"/>
      <c r="D341" s="207" t="s">
        <v>146</v>
      </c>
      <c r="E341" s="219" t="s">
        <v>38</v>
      </c>
      <c r="F341" s="220" t="s">
        <v>416</v>
      </c>
      <c r="G341" s="218"/>
      <c r="H341" s="221">
        <v>68.08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146</v>
      </c>
      <c r="AU341" s="227" t="s">
        <v>91</v>
      </c>
      <c r="AV341" s="12" t="s">
        <v>91</v>
      </c>
      <c r="AW341" s="12" t="s">
        <v>45</v>
      </c>
      <c r="AX341" s="12" t="s">
        <v>82</v>
      </c>
      <c r="AY341" s="227" t="s">
        <v>137</v>
      </c>
    </row>
    <row r="342" spans="2:65" s="13" customFormat="1" ht="13.5">
      <c r="B342" s="228"/>
      <c r="C342" s="229"/>
      <c r="D342" s="230" t="s">
        <v>146</v>
      </c>
      <c r="E342" s="231" t="s">
        <v>38</v>
      </c>
      <c r="F342" s="232" t="s">
        <v>149</v>
      </c>
      <c r="G342" s="229"/>
      <c r="H342" s="233">
        <v>68.08</v>
      </c>
      <c r="I342" s="234"/>
      <c r="J342" s="229"/>
      <c r="K342" s="229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146</v>
      </c>
      <c r="AU342" s="239" t="s">
        <v>91</v>
      </c>
      <c r="AV342" s="13" t="s">
        <v>144</v>
      </c>
      <c r="AW342" s="13" t="s">
        <v>45</v>
      </c>
      <c r="AX342" s="13" t="s">
        <v>25</v>
      </c>
      <c r="AY342" s="239" t="s">
        <v>137</v>
      </c>
    </row>
    <row r="343" spans="2:65" s="1" customFormat="1" ht="22.5" customHeight="1">
      <c r="B343" s="41"/>
      <c r="C343" s="193" t="s">
        <v>426</v>
      </c>
      <c r="D343" s="193" t="s">
        <v>139</v>
      </c>
      <c r="E343" s="194" t="s">
        <v>427</v>
      </c>
      <c r="F343" s="195" t="s">
        <v>428</v>
      </c>
      <c r="G343" s="196" t="s">
        <v>171</v>
      </c>
      <c r="H343" s="197">
        <v>32</v>
      </c>
      <c r="I343" s="198"/>
      <c r="J343" s="199">
        <f>ROUND(I343*H343,2)</f>
        <v>0</v>
      </c>
      <c r="K343" s="195" t="s">
        <v>143</v>
      </c>
      <c r="L343" s="61"/>
      <c r="M343" s="200" t="s">
        <v>38</v>
      </c>
      <c r="N343" s="201" t="s">
        <v>53</v>
      </c>
      <c r="O343" s="42"/>
      <c r="P343" s="202">
        <f>O343*H343</f>
        <v>0</v>
      </c>
      <c r="Q343" s="202">
        <v>2.3000000000000001E-4</v>
      </c>
      <c r="R343" s="202">
        <f>Q343*H343</f>
        <v>7.3600000000000002E-3</v>
      </c>
      <c r="S343" s="202">
        <v>4.0000000000000002E-4</v>
      </c>
      <c r="T343" s="203">
        <f>S343*H343</f>
        <v>1.2800000000000001E-2</v>
      </c>
      <c r="AR343" s="23" t="s">
        <v>243</v>
      </c>
      <c r="AT343" s="23" t="s">
        <v>139</v>
      </c>
      <c r="AU343" s="23" t="s">
        <v>91</v>
      </c>
      <c r="AY343" s="23" t="s">
        <v>137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23" t="s">
        <v>25</v>
      </c>
      <c r="BK343" s="204">
        <f>ROUND(I343*H343,2)</f>
        <v>0</v>
      </c>
      <c r="BL343" s="23" t="s">
        <v>243</v>
      </c>
      <c r="BM343" s="23" t="s">
        <v>429</v>
      </c>
    </row>
    <row r="344" spans="2:65" s="12" customFormat="1" ht="13.5">
      <c r="B344" s="217"/>
      <c r="C344" s="218"/>
      <c r="D344" s="207" t="s">
        <v>146</v>
      </c>
      <c r="E344" s="219" t="s">
        <v>38</v>
      </c>
      <c r="F344" s="220" t="s">
        <v>430</v>
      </c>
      <c r="G344" s="218"/>
      <c r="H344" s="221">
        <v>32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146</v>
      </c>
      <c r="AU344" s="227" t="s">
        <v>91</v>
      </c>
      <c r="AV344" s="12" t="s">
        <v>91</v>
      </c>
      <c r="AW344" s="12" t="s">
        <v>45</v>
      </c>
      <c r="AX344" s="12" t="s">
        <v>82</v>
      </c>
      <c r="AY344" s="227" t="s">
        <v>137</v>
      </c>
    </row>
    <row r="345" spans="2:65" s="13" customFormat="1" ht="13.5">
      <c r="B345" s="228"/>
      <c r="C345" s="229"/>
      <c r="D345" s="230" t="s">
        <v>146</v>
      </c>
      <c r="E345" s="231" t="s">
        <v>38</v>
      </c>
      <c r="F345" s="232" t="s">
        <v>149</v>
      </c>
      <c r="G345" s="229"/>
      <c r="H345" s="233">
        <v>32</v>
      </c>
      <c r="I345" s="234"/>
      <c r="J345" s="229"/>
      <c r="K345" s="229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146</v>
      </c>
      <c r="AU345" s="239" t="s">
        <v>91</v>
      </c>
      <c r="AV345" s="13" t="s">
        <v>144</v>
      </c>
      <c r="AW345" s="13" t="s">
        <v>45</v>
      </c>
      <c r="AX345" s="13" t="s">
        <v>25</v>
      </c>
      <c r="AY345" s="239" t="s">
        <v>137</v>
      </c>
    </row>
    <row r="346" spans="2:65" s="1" customFormat="1" ht="31.5" customHeight="1">
      <c r="B346" s="41"/>
      <c r="C346" s="193" t="s">
        <v>431</v>
      </c>
      <c r="D346" s="193" t="s">
        <v>139</v>
      </c>
      <c r="E346" s="194" t="s">
        <v>432</v>
      </c>
      <c r="F346" s="195" t="s">
        <v>433</v>
      </c>
      <c r="G346" s="196" t="s">
        <v>434</v>
      </c>
      <c r="H346" s="245"/>
      <c r="I346" s="198"/>
      <c r="J346" s="199">
        <f>ROUND(I346*H346,2)</f>
        <v>0</v>
      </c>
      <c r="K346" s="195" t="s">
        <v>143</v>
      </c>
      <c r="L346" s="61"/>
      <c r="M346" s="200" t="s">
        <v>38</v>
      </c>
      <c r="N346" s="201" t="s">
        <v>53</v>
      </c>
      <c r="O346" s="42"/>
      <c r="P346" s="202">
        <f>O346*H346</f>
        <v>0</v>
      </c>
      <c r="Q346" s="202">
        <v>0</v>
      </c>
      <c r="R346" s="202">
        <f>Q346*H346</f>
        <v>0</v>
      </c>
      <c r="S346" s="202">
        <v>0</v>
      </c>
      <c r="T346" s="203">
        <f>S346*H346</f>
        <v>0</v>
      </c>
      <c r="AR346" s="23" t="s">
        <v>243</v>
      </c>
      <c r="AT346" s="23" t="s">
        <v>139</v>
      </c>
      <c r="AU346" s="23" t="s">
        <v>91</v>
      </c>
      <c r="AY346" s="23" t="s">
        <v>137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23" t="s">
        <v>25</v>
      </c>
      <c r="BK346" s="204">
        <f>ROUND(I346*H346,2)</f>
        <v>0</v>
      </c>
      <c r="BL346" s="23" t="s">
        <v>243</v>
      </c>
      <c r="BM346" s="23" t="s">
        <v>435</v>
      </c>
    </row>
    <row r="347" spans="2:65" s="10" customFormat="1" ht="29.85" customHeight="1">
      <c r="B347" s="176"/>
      <c r="C347" s="177"/>
      <c r="D347" s="190" t="s">
        <v>81</v>
      </c>
      <c r="E347" s="191" t="s">
        <v>436</v>
      </c>
      <c r="F347" s="191" t="s">
        <v>437</v>
      </c>
      <c r="G347" s="177"/>
      <c r="H347" s="177"/>
      <c r="I347" s="180"/>
      <c r="J347" s="192">
        <f>BK347</f>
        <v>0</v>
      </c>
      <c r="K347" s="177"/>
      <c r="L347" s="182"/>
      <c r="M347" s="183"/>
      <c r="N347" s="184"/>
      <c r="O347" s="184"/>
      <c r="P347" s="185">
        <f>SUM(P348:P366)</f>
        <v>0</v>
      </c>
      <c r="Q347" s="184"/>
      <c r="R347" s="185">
        <f>SUM(R348:R366)</f>
        <v>6.4781100799999995</v>
      </c>
      <c r="S347" s="184"/>
      <c r="T347" s="186">
        <f>SUM(T348:T366)</f>
        <v>0</v>
      </c>
      <c r="AR347" s="187" t="s">
        <v>91</v>
      </c>
      <c r="AT347" s="188" t="s">
        <v>81</v>
      </c>
      <c r="AU347" s="188" t="s">
        <v>25</v>
      </c>
      <c r="AY347" s="187" t="s">
        <v>137</v>
      </c>
      <c r="BK347" s="189">
        <f>SUM(BK348:BK366)</f>
        <v>0</v>
      </c>
    </row>
    <row r="348" spans="2:65" s="1" customFormat="1" ht="31.5" customHeight="1">
      <c r="B348" s="41"/>
      <c r="C348" s="193" t="s">
        <v>438</v>
      </c>
      <c r="D348" s="193" t="s">
        <v>139</v>
      </c>
      <c r="E348" s="194" t="s">
        <v>439</v>
      </c>
      <c r="F348" s="195" t="s">
        <v>440</v>
      </c>
      <c r="G348" s="196" t="s">
        <v>196</v>
      </c>
      <c r="H348" s="197">
        <v>145.184</v>
      </c>
      <c r="I348" s="198"/>
      <c r="J348" s="199">
        <f>ROUND(I348*H348,2)</f>
        <v>0</v>
      </c>
      <c r="K348" s="195" t="s">
        <v>143</v>
      </c>
      <c r="L348" s="61"/>
      <c r="M348" s="200" t="s">
        <v>38</v>
      </c>
      <c r="N348" s="201" t="s">
        <v>53</v>
      </c>
      <c r="O348" s="42"/>
      <c r="P348" s="202">
        <f>O348*H348</f>
        <v>0</v>
      </c>
      <c r="Q348" s="202">
        <v>4.462E-2</v>
      </c>
      <c r="R348" s="202">
        <f>Q348*H348</f>
        <v>6.4781100799999995</v>
      </c>
      <c r="S348" s="202">
        <v>0</v>
      </c>
      <c r="T348" s="203">
        <f>S348*H348</f>
        <v>0</v>
      </c>
      <c r="AR348" s="23" t="s">
        <v>243</v>
      </c>
      <c r="AT348" s="23" t="s">
        <v>139</v>
      </c>
      <c r="AU348" s="23" t="s">
        <v>91</v>
      </c>
      <c r="AY348" s="23" t="s">
        <v>137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23" t="s">
        <v>25</v>
      </c>
      <c r="BK348" s="204">
        <f>ROUND(I348*H348,2)</f>
        <v>0</v>
      </c>
      <c r="BL348" s="23" t="s">
        <v>243</v>
      </c>
      <c r="BM348" s="23" t="s">
        <v>441</v>
      </c>
    </row>
    <row r="349" spans="2:65" s="11" customFormat="1" ht="13.5">
      <c r="B349" s="205"/>
      <c r="C349" s="206"/>
      <c r="D349" s="207" t="s">
        <v>146</v>
      </c>
      <c r="E349" s="208" t="s">
        <v>38</v>
      </c>
      <c r="F349" s="209" t="s">
        <v>442</v>
      </c>
      <c r="G349" s="206"/>
      <c r="H349" s="210" t="s">
        <v>38</v>
      </c>
      <c r="I349" s="211"/>
      <c r="J349" s="206"/>
      <c r="K349" s="206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146</v>
      </c>
      <c r="AU349" s="216" t="s">
        <v>91</v>
      </c>
      <c r="AV349" s="11" t="s">
        <v>25</v>
      </c>
      <c r="AW349" s="11" t="s">
        <v>45</v>
      </c>
      <c r="AX349" s="11" t="s">
        <v>82</v>
      </c>
      <c r="AY349" s="216" t="s">
        <v>137</v>
      </c>
    </row>
    <row r="350" spans="2:65" s="11" customFormat="1" ht="13.5">
      <c r="B350" s="205"/>
      <c r="C350" s="206"/>
      <c r="D350" s="207" t="s">
        <v>146</v>
      </c>
      <c r="E350" s="208" t="s">
        <v>38</v>
      </c>
      <c r="F350" s="209" t="s">
        <v>219</v>
      </c>
      <c r="G350" s="206"/>
      <c r="H350" s="210" t="s">
        <v>38</v>
      </c>
      <c r="I350" s="211"/>
      <c r="J350" s="206"/>
      <c r="K350" s="206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146</v>
      </c>
      <c r="AU350" s="216" t="s">
        <v>91</v>
      </c>
      <c r="AV350" s="11" t="s">
        <v>25</v>
      </c>
      <c r="AW350" s="11" t="s">
        <v>45</v>
      </c>
      <c r="AX350" s="11" t="s">
        <v>82</v>
      </c>
      <c r="AY350" s="216" t="s">
        <v>137</v>
      </c>
    </row>
    <row r="351" spans="2:65" s="12" customFormat="1" ht="13.5">
      <c r="B351" s="217"/>
      <c r="C351" s="218"/>
      <c r="D351" s="207" t="s">
        <v>146</v>
      </c>
      <c r="E351" s="219" t="s">
        <v>38</v>
      </c>
      <c r="F351" s="220" t="s">
        <v>220</v>
      </c>
      <c r="G351" s="218"/>
      <c r="H351" s="221">
        <v>2.3879999999999999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146</v>
      </c>
      <c r="AU351" s="227" t="s">
        <v>91</v>
      </c>
      <c r="AV351" s="12" t="s">
        <v>91</v>
      </c>
      <c r="AW351" s="12" t="s">
        <v>45</v>
      </c>
      <c r="AX351" s="12" t="s">
        <v>82</v>
      </c>
      <c r="AY351" s="227" t="s">
        <v>137</v>
      </c>
    </row>
    <row r="352" spans="2:65" s="12" customFormat="1" ht="13.5">
      <c r="B352" s="217"/>
      <c r="C352" s="218"/>
      <c r="D352" s="207" t="s">
        <v>146</v>
      </c>
      <c r="E352" s="219" t="s">
        <v>38</v>
      </c>
      <c r="F352" s="220" t="s">
        <v>221</v>
      </c>
      <c r="G352" s="218"/>
      <c r="H352" s="221">
        <v>3.01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146</v>
      </c>
      <c r="AU352" s="227" t="s">
        <v>91</v>
      </c>
      <c r="AV352" s="12" t="s">
        <v>91</v>
      </c>
      <c r="AW352" s="12" t="s">
        <v>45</v>
      </c>
      <c r="AX352" s="12" t="s">
        <v>82</v>
      </c>
      <c r="AY352" s="227" t="s">
        <v>137</v>
      </c>
    </row>
    <row r="353" spans="2:65" s="12" customFormat="1" ht="13.5">
      <c r="B353" s="217"/>
      <c r="C353" s="218"/>
      <c r="D353" s="207" t="s">
        <v>146</v>
      </c>
      <c r="E353" s="219" t="s">
        <v>38</v>
      </c>
      <c r="F353" s="220" t="s">
        <v>222</v>
      </c>
      <c r="G353" s="218"/>
      <c r="H353" s="221">
        <v>3.89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146</v>
      </c>
      <c r="AU353" s="227" t="s">
        <v>91</v>
      </c>
      <c r="AV353" s="12" t="s">
        <v>91</v>
      </c>
      <c r="AW353" s="12" t="s">
        <v>45</v>
      </c>
      <c r="AX353" s="12" t="s">
        <v>82</v>
      </c>
      <c r="AY353" s="227" t="s">
        <v>137</v>
      </c>
    </row>
    <row r="354" spans="2:65" s="12" customFormat="1" ht="13.5">
      <c r="B354" s="217"/>
      <c r="C354" s="218"/>
      <c r="D354" s="207" t="s">
        <v>146</v>
      </c>
      <c r="E354" s="219" t="s">
        <v>38</v>
      </c>
      <c r="F354" s="220" t="s">
        <v>223</v>
      </c>
      <c r="G354" s="218"/>
      <c r="H354" s="221">
        <v>5.8029999999999999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146</v>
      </c>
      <c r="AU354" s="227" t="s">
        <v>91</v>
      </c>
      <c r="AV354" s="12" t="s">
        <v>91</v>
      </c>
      <c r="AW354" s="12" t="s">
        <v>45</v>
      </c>
      <c r="AX354" s="12" t="s">
        <v>82</v>
      </c>
      <c r="AY354" s="227" t="s">
        <v>137</v>
      </c>
    </row>
    <row r="355" spans="2:65" s="12" customFormat="1" ht="13.5">
      <c r="B355" s="217"/>
      <c r="C355" s="218"/>
      <c r="D355" s="207" t="s">
        <v>146</v>
      </c>
      <c r="E355" s="219" t="s">
        <v>38</v>
      </c>
      <c r="F355" s="220" t="s">
        <v>224</v>
      </c>
      <c r="G355" s="218"/>
      <c r="H355" s="221">
        <v>1.881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146</v>
      </c>
      <c r="AU355" s="227" t="s">
        <v>91</v>
      </c>
      <c r="AV355" s="12" t="s">
        <v>91</v>
      </c>
      <c r="AW355" s="12" t="s">
        <v>45</v>
      </c>
      <c r="AX355" s="12" t="s">
        <v>82</v>
      </c>
      <c r="AY355" s="227" t="s">
        <v>137</v>
      </c>
    </row>
    <row r="356" spans="2:65" s="12" customFormat="1" ht="13.5">
      <c r="B356" s="217"/>
      <c r="C356" s="218"/>
      <c r="D356" s="207" t="s">
        <v>146</v>
      </c>
      <c r="E356" s="219" t="s">
        <v>38</v>
      </c>
      <c r="F356" s="220" t="s">
        <v>225</v>
      </c>
      <c r="G356" s="218"/>
      <c r="H356" s="221">
        <v>3.9710000000000001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146</v>
      </c>
      <c r="AU356" s="227" t="s">
        <v>91</v>
      </c>
      <c r="AV356" s="12" t="s">
        <v>91</v>
      </c>
      <c r="AW356" s="12" t="s">
        <v>45</v>
      </c>
      <c r="AX356" s="12" t="s">
        <v>82</v>
      </c>
      <c r="AY356" s="227" t="s">
        <v>137</v>
      </c>
    </row>
    <row r="357" spans="2:65" s="12" customFormat="1" ht="13.5">
      <c r="B357" s="217"/>
      <c r="C357" s="218"/>
      <c r="D357" s="207" t="s">
        <v>146</v>
      </c>
      <c r="E357" s="219" t="s">
        <v>38</v>
      </c>
      <c r="F357" s="220" t="s">
        <v>226</v>
      </c>
      <c r="G357" s="218"/>
      <c r="H357" s="221">
        <v>12.95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146</v>
      </c>
      <c r="AU357" s="227" t="s">
        <v>91</v>
      </c>
      <c r="AV357" s="12" t="s">
        <v>91</v>
      </c>
      <c r="AW357" s="12" t="s">
        <v>45</v>
      </c>
      <c r="AX357" s="12" t="s">
        <v>82</v>
      </c>
      <c r="AY357" s="227" t="s">
        <v>137</v>
      </c>
    </row>
    <row r="358" spans="2:65" s="12" customFormat="1" ht="13.5">
      <c r="B358" s="217"/>
      <c r="C358" s="218"/>
      <c r="D358" s="207" t="s">
        <v>146</v>
      </c>
      <c r="E358" s="219" t="s">
        <v>38</v>
      </c>
      <c r="F358" s="220" t="s">
        <v>227</v>
      </c>
      <c r="G358" s="218"/>
      <c r="H358" s="221">
        <v>13.657999999999999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146</v>
      </c>
      <c r="AU358" s="227" t="s">
        <v>91</v>
      </c>
      <c r="AV358" s="12" t="s">
        <v>91</v>
      </c>
      <c r="AW358" s="12" t="s">
        <v>45</v>
      </c>
      <c r="AX358" s="12" t="s">
        <v>82</v>
      </c>
      <c r="AY358" s="227" t="s">
        <v>137</v>
      </c>
    </row>
    <row r="359" spans="2:65" s="12" customFormat="1" ht="13.5">
      <c r="B359" s="217"/>
      <c r="C359" s="218"/>
      <c r="D359" s="207" t="s">
        <v>146</v>
      </c>
      <c r="E359" s="219" t="s">
        <v>38</v>
      </c>
      <c r="F359" s="220" t="s">
        <v>228</v>
      </c>
      <c r="G359" s="218"/>
      <c r="H359" s="221">
        <v>15.62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146</v>
      </c>
      <c r="AU359" s="227" t="s">
        <v>91</v>
      </c>
      <c r="AV359" s="12" t="s">
        <v>91</v>
      </c>
      <c r="AW359" s="12" t="s">
        <v>45</v>
      </c>
      <c r="AX359" s="12" t="s">
        <v>82</v>
      </c>
      <c r="AY359" s="227" t="s">
        <v>137</v>
      </c>
    </row>
    <row r="360" spans="2:65" s="12" customFormat="1" ht="13.5">
      <c r="B360" s="217"/>
      <c r="C360" s="218"/>
      <c r="D360" s="207" t="s">
        <v>146</v>
      </c>
      <c r="E360" s="219" t="s">
        <v>38</v>
      </c>
      <c r="F360" s="220" t="s">
        <v>229</v>
      </c>
      <c r="G360" s="218"/>
      <c r="H360" s="221">
        <v>12.602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146</v>
      </c>
      <c r="AU360" s="227" t="s">
        <v>91</v>
      </c>
      <c r="AV360" s="12" t="s">
        <v>91</v>
      </c>
      <c r="AW360" s="12" t="s">
        <v>45</v>
      </c>
      <c r="AX360" s="12" t="s">
        <v>82</v>
      </c>
      <c r="AY360" s="227" t="s">
        <v>137</v>
      </c>
    </row>
    <row r="361" spans="2:65" s="12" customFormat="1" ht="13.5">
      <c r="B361" s="217"/>
      <c r="C361" s="218"/>
      <c r="D361" s="207" t="s">
        <v>146</v>
      </c>
      <c r="E361" s="219" t="s">
        <v>38</v>
      </c>
      <c r="F361" s="220" t="s">
        <v>230</v>
      </c>
      <c r="G361" s="218"/>
      <c r="H361" s="221">
        <v>16.164000000000001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146</v>
      </c>
      <c r="AU361" s="227" t="s">
        <v>91</v>
      </c>
      <c r="AV361" s="12" t="s">
        <v>91</v>
      </c>
      <c r="AW361" s="12" t="s">
        <v>45</v>
      </c>
      <c r="AX361" s="12" t="s">
        <v>82</v>
      </c>
      <c r="AY361" s="227" t="s">
        <v>137</v>
      </c>
    </row>
    <row r="362" spans="2:65" s="12" customFormat="1" ht="13.5">
      <c r="B362" s="217"/>
      <c r="C362" s="218"/>
      <c r="D362" s="207" t="s">
        <v>146</v>
      </c>
      <c r="E362" s="219" t="s">
        <v>38</v>
      </c>
      <c r="F362" s="220" t="s">
        <v>231</v>
      </c>
      <c r="G362" s="218"/>
      <c r="H362" s="221">
        <v>16.36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146</v>
      </c>
      <c r="AU362" s="227" t="s">
        <v>91</v>
      </c>
      <c r="AV362" s="12" t="s">
        <v>91</v>
      </c>
      <c r="AW362" s="12" t="s">
        <v>45</v>
      </c>
      <c r="AX362" s="12" t="s">
        <v>82</v>
      </c>
      <c r="AY362" s="227" t="s">
        <v>137</v>
      </c>
    </row>
    <row r="363" spans="2:65" s="12" customFormat="1" ht="13.5">
      <c r="B363" s="217"/>
      <c r="C363" s="218"/>
      <c r="D363" s="207" t="s">
        <v>146</v>
      </c>
      <c r="E363" s="219" t="s">
        <v>38</v>
      </c>
      <c r="F363" s="220" t="s">
        <v>232</v>
      </c>
      <c r="G363" s="218"/>
      <c r="H363" s="221">
        <v>21.076000000000001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146</v>
      </c>
      <c r="AU363" s="227" t="s">
        <v>91</v>
      </c>
      <c r="AV363" s="12" t="s">
        <v>91</v>
      </c>
      <c r="AW363" s="12" t="s">
        <v>45</v>
      </c>
      <c r="AX363" s="12" t="s">
        <v>82</v>
      </c>
      <c r="AY363" s="227" t="s">
        <v>137</v>
      </c>
    </row>
    <row r="364" spans="2:65" s="12" customFormat="1" ht="13.5">
      <c r="B364" s="217"/>
      <c r="C364" s="218"/>
      <c r="D364" s="207" t="s">
        <v>146</v>
      </c>
      <c r="E364" s="219" t="s">
        <v>38</v>
      </c>
      <c r="F364" s="220" t="s">
        <v>233</v>
      </c>
      <c r="G364" s="218"/>
      <c r="H364" s="221">
        <v>15.811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146</v>
      </c>
      <c r="AU364" s="227" t="s">
        <v>91</v>
      </c>
      <c r="AV364" s="12" t="s">
        <v>91</v>
      </c>
      <c r="AW364" s="12" t="s">
        <v>45</v>
      </c>
      <c r="AX364" s="12" t="s">
        <v>82</v>
      </c>
      <c r="AY364" s="227" t="s">
        <v>137</v>
      </c>
    </row>
    <row r="365" spans="2:65" s="13" customFormat="1" ht="13.5">
      <c r="B365" s="228"/>
      <c r="C365" s="229"/>
      <c r="D365" s="230" t="s">
        <v>146</v>
      </c>
      <c r="E365" s="231" t="s">
        <v>38</v>
      </c>
      <c r="F365" s="232" t="s">
        <v>149</v>
      </c>
      <c r="G365" s="229"/>
      <c r="H365" s="233">
        <v>145.184</v>
      </c>
      <c r="I365" s="234"/>
      <c r="J365" s="229"/>
      <c r="K365" s="229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146</v>
      </c>
      <c r="AU365" s="239" t="s">
        <v>91</v>
      </c>
      <c r="AV365" s="13" t="s">
        <v>144</v>
      </c>
      <c r="AW365" s="13" t="s">
        <v>45</v>
      </c>
      <c r="AX365" s="13" t="s">
        <v>25</v>
      </c>
      <c r="AY365" s="239" t="s">
        <v>137</v>
      </c>
    </row>
    <row r="366" spans="2:65" s="1" customFormat="1" ht="31.5" customHeight="1">
      <c r="B366" s="41"/>
      <c r="C366" s="193" t="s">
        <v>443</v>
      </c>
      <c r="D366" s="193" t="s">
        <v>139</v>
      </c>
      <c r="E366" s="194" t="s">
        <v>444</v>
      </c>
      <c r="F366" s="195" t="s">
        <v>445</v>
      </c>
      <c r="G366" s="196" t="s">
        <v>164</v>
      </c>
      <c r="H366" s="197">
        <v>6.4779999999999998</v>
      </c>
      <c r="I366" s="198"/>
      <c r="J366" s="199">
        <f>ROUND(I366*H366,2)</f>
        <v>0</v>
      </c>
      <c r="K366" s="195" t="s">
        <v>143</v>
      </c>
      <c r="L366" s="61"/>
      <c r="M366" s="200" t="s">
        <v>38</v>
      </c>
      <c r="N366" s="201" t="s">
        <v>53</v>
      </c>
      <c r="O366" s="42"/>
      <c r="P366" s="202">
        <f>O366*H366</f>
        <v>0</v>
      </c>
      <c r="Q366" s="202">
        <v>0</v>
      </c>
      <c r="R366" s="202">
        <f>Q366*H366</f>
        <v>0</v>
      </c>
      <c r="S366" s="202">
        <v>0</v>
      </c>
      <c r="T366" s="203">
        <f>S366*H366</f>
        <v>0</v>
      </c>
      <c r="AR366" s="23" t="s">
        <v>243</v>
      </c>
      <c r="AT366" s="23" t="s">
        <v>139</v>
      </c>
      <c r="AU366" s="23" t="s">
        <v>91</v>
      </c>
      <c r="AY366" s="23" t="s">
        <v>137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23" t="s">
        <v>25</v>
      </c>
      <c r="BK366" s="204">
        <f>ROUND(I366*H366,2)</f>
        <v>0</v>
      </c>
      <c r="BL366" s="23" t="s">
        <v>243</v>
      </c>
      <c r="BM366" s="23" t="s">
        <v>446</v>
      </c>
    </row>
    <row r="367" spans="2:65" s="10" customFormat="1" ht="29.85" customHeight="1">
      <c r="B367" s="176"/>
      <c r="C367" s="177"/>
      <c r="D367" s="190" t="s">
        <v>81</v>
      </c>
      <c r="E367" s="191" t="s">
        <v>447</v>
      </c>
      <c r="F367" s="191" t="s">
        <v>448</v>
      </c>
      <c r="G367" s="177"/>
      <c r="H367" s="177"/>
      <c r="I367" s="180"/>
      <c r="J367" s="192">
        <f>BK367</f>
        <v>0</v>
      </c>
      <c r="K367" s="177"/>
      <c r="L367" s="182"/>
      <c r="M367" s="183"/>
      <c r="N367" s="184"/>
      <c r="O367" s="184"/>
      <c r="P367" s="185">
        <f>SUM(P368:P374)</f>
        <v>0</v>
      </c>
      <c r="Q367" s="184"/>
      <c r="R367" s="185">
        <f>SUM(R368:R374)</f>
        <v>0</v>
      </c>
      <c r="S367" s="184"/>
      <c r="T367" s="186">
        <f>SUM(T368:T374)</f>
        <v>0.24399999999999999</v>
      </c>
      <c r="AR367" s="187" t="s">
        <v>91</v>
      </c>
      <c r="AT367" s="188" t="s">
        <v>81</v>
      </c>
      <c r="AU367" s="188" t="s">
        <v>25</v>
      </c>
      <c r="AY367" s="187" t="s">
        <v>137</v>
      </c>
      <c r="BK367" s="189">
        <f>SUM(BK368:BK374)</f>
        <v>0</v>
      </c>
    </row>
    <row r="368" spans="2:65" s="1" customFormat="1" ht="31.5" customHeight="1">
      <c r="B368" s="41"/>
      <c r="C368" s="193" t="s">
        <v>449</v>
      </c>
      <c r="D368" s="193" t="s">
        <v>139</v>
      </c>
      <c r="E368" s="194" t="s">
        <v>450</v>
      </c>
      <c r="F368" s="195" t="s">
        <v>451</v>
      </c>
      <c r="G368" s="196" t="s">
        <v>246</v>
      </c>
      <c r="H368" s="197">
        <v>9</v>
      </c>
      <c r="I368" s="198"/>
      <c r="J368" s="199">
        <f>ROUND(I368*H368,2)</f>
        <v>0</v>
      </c>
      <c r="K368" s="195" t="s">
        <v>143</v>
      </c>
      <c r="L368" s="61"/>
      <c r="M368" s="200" t="s">
        <v>38</v>
      </c>
      <c r="N368" s="201" t="s">
        <v>53</v>
      </c>
      <c r="O368" s="42"/>
      <c r="P368" s="202">
        <f>O368*H368</f>
        <v>0</v>
      </c>
      <c r="Q368" s="202">
        <v>0</v>
      </c>
      <c r="R368" s="202">
        <f>Q368*H368</f>
        <v>0</v>
      </c>
      <c r="S368" s="202">
        <v>2.4E-2</v>
      </c>
      <c r="T368" s="203">
        <f>S368*H368</f>
        <v>0.216</v>
      </c>
      <c r="AR368" s="23" t="s">
        <v>243</v>
      </c>
      <c r="AT368" s="23" t="s">
        <v>139</v>
      </c>
      <c r="AU368" s="23" t="s">
        <v>91</v>
      </c>
      <c r="AY368" s="23" t="s">
        <v>137</v>
      </c>
      <c r="BE368" s="204">
        <f>IF(N368="základní",J368,0)</f>
        <v>0</v>
      </c>
      <c r="BF368" s="204">
        <f>IF(N368="snížená",J368,0)</f>
        <v>0</v>
      </c>
      <c r="BG368" s="204">
        <f>IF(N368="zákl. přenesená",J368,0)</f>
        <v>0</v>
      </c>
      <c r="BH368" s="204">
        <f>IF(N368="sníž. přenesená",J368,0)</f>
        <v>0</v>
      </c>
      <c r="BI368" s="204">
        <f>IF(N368="nulová",J368,0)</f>
        <v>0</v>
      </c>
      <c r="BJ368" s="23" t="s">
        <v>25</v>
      </c>
      <c r="BK368" s="204">
        <f>ROUND(I368*H368,2)</f>
        <v>0</v>
      </c>
      <c r="BL368" s="23" t="s">
        <v>243</v>
      </c>
      <c r="BM368" s="23" t="s">
        <v>452</v>
      </c>
    </row>
    <row r="369" spans="2:65" s="12" customFormat="1" ht="13.5">
      <c r="B369" s="217"/>
      <c r="C369" s="218"/>
      <c r="D369" s="207" t="s">
        <v>146</v>
      </c>
      <c r="E369" s="219" t="s">
        <v>38</v>
      </c>
      <c r="F369" s="220" t="s">
        <v>193</v>
      </c>
      <c r="G369" s="218"/>
      <c r="H369" s="221">
        <v>9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146</v>
      </c>
      <c r="AU369" s="227" t="s">
        <v>91</v>
      </c>
      <c r="AV369" s="12" t="s">
        <v>91</v>
      </c>
      <c r="AW369" s="12" t="s">
        <v>45</v>
      </c>
      <c r="AX369" s="12" t="s">
        <v>82</v>
      </c>
      <c r="AY369" s="227" t="s">
        <v>137</v>
      </c>
    </row>
    <row r="370" spans="2:65" s="13" customFormat="1" ht="13.5">
      <c r="B370" s="228"/>
      <c r="C370" s="229"/>
      <c r="D370" s="230" t="s">
        <v>146</v>
      </c>
      <c r="E370" s="231" t="s">
        <v>38</v>
      </c>
      <c r="F370" s="232" t="s">
        <v>149</v>
      </c>
      <c r="G370" s="229"/>
      <c r="H370" s="233">
        <v>9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146</v>
      </c>
      <c r="AU370" s="239" t="s">
        <v>91</v>
      </c>
      <c r="AV370" s="13" t="s">
        <v>144</v>
      </c>
      <c r="AW370" s="13" t="s">
        <v>45</v>
      </c>
      <c r="AX370" s="13" t="s">
        <v>25</v>
      </c>
      <c r="AY370" s="239" t="s">
        <v>137</v>
      </c>
    </row>
    <row r="371" spans="2:65" s="1" customFormat="1" ht="31.5" customHeight="1">
      <c r="B371" s="41"/>
      <c r="C371" s="193" t="s">
        <v>453</v>
      </c>
      <c r="D371" s="193" t="s">
        <v>139</v>
      </c>
      <c r="E371" s="194" t="s">
        <v>454</v>
      </c>
      <c r="F371" s="195" t="s">
        <v>455</v>
      </c>
      <c r="G371" s="196" t="s">
        <v>246</v>
      </c>
      <c r="H371" s="197">
        <v>1</v>
      </c>
      <c r="I371" s="198"/>
      <c r="J371" s="199">
        <f>ROUND(I371*H371,2)</f>
        <v>0</v>
      </c>
      <c r="K371" s="195" t="s">
        <v>143</v>
      </c>
      <c r="L371" s="61"/>
      <c r="M371" s="200" t="s">
        <v>38</v>
      </c>
      <c r="N371" s="201" t="s">
        <v>53</v>
      </c>
      <c r="O371" s="42"/>
      <c r="P371" s="202">
        <f>O371*H371</f>
        <v>0</v>
      </c>
      <c r="Q371" s="202">
        <v>0</v>
      </c>
      <c r="R371" s="202">
        <f>Q371*H371</f>
        <v>0</v>
      </c>
      <c r="S371" s="202">
        <v>2.8000000000000001E-2</v>
      </c>
      <c r="T371" s="203">
        <f>S371*H371</f>
        <v>2.8000000000000001E-2</v>
      </c>
      <c r="AR371" s="23" t="s">
        <v>243</v>
      </c>
      <c r="AT371" s="23" t="s">
        <v>139</v>
      </c>
      <c r="AU371" s="23" t="s">
        <v>91</v>
      </c>
      <c r="AY371" s="23" t="s">
        <v>137</v>
      </c>
      <c r="BE371" s="204">
        <f>IF(N371="základní",J371,0)</f>
        <v>0</v>
      </c>
      <c r="BF371" s="204">
        <f>IF(N371="snížená",J371,0)</f>
        <v>0</v>
      </c>
      <c r="BG371" s="204">
        <f>IF(N371="zákl. přenesená",J371,0)</f>
        <v>0</v>
      </c>
      <c r="BH371" s="204">
        <f>IF(N371="sníž. přenesená",J371,0)</f>
        <v>0</v>
      </c>
      <c r="BI371" s="204">
        <f>IF(N371="nulová",J371,0)</f>
        <v>0</v>
      </c>
      <c r="BJ371" s="23" t="s">
        <v>25</v>
      </c>
      <c r="BK371" s="204">
        <f>ROUND(I371*H371,2)</f>
        <v>0</v>
      </c>
      <c r="BL371" s="23" t="s">
        <v>243</v>
      </c>
      <c r="BM371" s="23" t="s">
        <v>456</v>
      </c>
    </row>
    <row r="372" spans="2:65" s="12" customFormat="1" ht="13.5">
      <c r="B372" s="217"/>
      <c r="C372" s="218"/>
      <c r="D372" s="207" t="s">
        <v>146</v>
      </c>
      <c r="E372" s="219" t="s">
        <v>38</v>
      </c>
      <c r="F372" s="220" t="s">
        <v>25</v>
      </c>
      <c r="G372" s="218"/>
      <c r="H372" s="221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146</v>
      </c>
      <c r="AU372" s="227" t="s">
        <v>91</v>
      </c>
      <c r="AV372" s="12" t="s">
        <v>91</v>
      </c>
      <c r="AW372" s="12" t="s">
        <v>45</v>
      </c>
      <c r="AX372" s="12" t="s">
        <v>82</v>
      </c>
      <c r="AY372" s="227" t="s">
        <v>137</v>
      </c>
    </row>
    <row r="373" spans="2:65" s="13" customFormat="1" ht="13.5">
      <c r="B373" s="228"/>
      <c r="C373" s="229"/>
      <c r="D373" s="230" t="s">
        <v>146</v>
      </c>
      <c r="E373" s="231" t="s">
        <v>38</v>
      </c>
      <c r="F373" s="232" t="s">
        <v>149</v>
      </c>
      <c r="G373" s="229"/>
      <c r="H373" s="233">
        <v>1</v>
      </c>
      <c r="I373" s="234"/>
      <c r="J373" s="229"/>
      <c r="K373" s="229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146</v>
      </c>
      <c r="AU373" s="239" t="s">
        <v>91</v>
      </c>
      <c r="AV373" s="13" t="s">
        <v>144</v>
      </c>
      <c r="AW373" s="13" t="s">
        <v>45</v>
      </c>
      <c r="AX373" s="13" t="s">
        <v>25</v>
      </c>
      <c r="AY373" s="239" t="s">
        <v>137</v>
      </c>
    </row>
    <row r="374" spans="2:65" s="1" customFormat="1" ht="31.5" customHeight="1">
      <c r="B374" s="41"/>
      <c r="C374" s="193" t="s">
        <v>457</v>
      </c>
      <c r="D374" s="193" t="s">
        <v>139</v>
      </c>
      <c r="E374" s="194" t="s">
        <v>458</v>
      </c>
      <c r="F374" s="195" t="s">
        <v>459</v>
      </c>
      <c r="G374" s="196" t="s">
        <v>434</v>
      </c>
      <c r="H374" s="245"/>
      <c r="I374" s="198"/>
      <c r="J374" s="199">
        <f>ROUND(I374*H374,2)</f>
        <v>0</v>
      </c>
      <c r="K374" s="195" t="s">
        <v>143</v>
      </c>
      <c r="L374" s="61"/>
      <c r="M374" s="200" t="s">
        <v>38</v>
      </c>
      <c r="N374" s="201" t="s">
        <v>53</v>
      </c>
      <c r="O374" s="42"/>
      <c r="P374" s="202">
        <f>O374*H374</f>
        <v>0</v>
      </c>
      <c r="Q374" s="202">
        <v>0</v>
      </c>
      <c r="R374" s="202">
        <f>Q374*H374</f>
        <v>0</v>
      </c>
      <c r="S374" s="202">
        <v>0</v>
      </c>
      <c r="T374" s="203">
        <f>S374*H374</f>
        <v>0</v>
      </c>
      <c r="AR374" s="23" t="s">
        <v>243</v>
      </c>
      <c r="AT374" s="23" t="s">
        <v>139</v>
      </c>
      <c r="AU374" s="23" t="s">
        <v>91</v>
      </c>
      <c r="AY374" s="23" t="s">
        <v>137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23" t="s">
        <v>25</v>
      </c>
      <c r="BK374" s="204">
        <f>ROUND(I374*H374,2)</f>
        <v>0</v>
      </c>
      <c r="BL374" s="23" t="s">
        <v>243</v>
      </c>
      <c r="BM374" s="23" t="s">
        <v>460</v>
      </c>
    </row>
    <row r="375" spans="2:65" s="10" customFormat="1" ht="29.85" customHeight="1">
      <c r="B375" s="176"/>
      <c r="C375" s="177"/>
      <c r="D375" s="190" t="s">
        <v>81</v>
      </c>
      <c r="E375" s="191" t="s">
        <v>461</v>
      </c>
      <c r="F375" s="191" t="s">
        <v>462</v>
      </c>
      <c r="G375" s="177"/>
      <c r="H375" s="177"/>
      <c r="I375" s="180"/>
      <c r="J375" s="192">
        <f>BK375</f>
        <v>0</v>
      </c>
      <c r="K375" s="177"/>
      <c r="L375" s="182"/>
      <c r="M375" s="183"/>
      <c r="N375" s="184"/>
      <c r="O375" s="184"/>
      <c r="P375" s="185">
        <f>SUM(P376:P407)</f>
        <v>0</v>
      </c>
      <c r="Q375" s="184"/>
      <c r="R375" s="185">
        <f>SUM(R376:R407)</f>
        <v>1.01113045</v>
      </c>
      <c r="S375" s="184"/>
      <c r="T375" s="186">
        <f>SUM(T376:T407)</f>
        <v>0</v>
      </c>
      <c r="AR375" s="187" t="s">
        <v>91</v>
      </c>
      <c r="AT375" s="188" t="s">
        <v>81</v>
      </c>
      <c r="AU375" s="188" t="s">
        <v>25</v>
      </c>
      <c r="AY375" s="187" t="s">
        <v>137</v>
      </c>
      <c r="BK375" s="189">
        <f>SUM(BK376:BK407)</f>
        <v>0</v>
      </c>
    </row>
    <row r="376" spans="2:65" s="1" customFormat="1" ht="22.5" customHeight="1">
      <c r="B376" s="41"/>
      <c r="C376" s="193" t="s">
        <v>463</v>
      </c>
      <c r="D376" s="193" t="s">
        <v>139</v>
      </c>
      <c r="E376" s="194" t="s">
        <v>464</v>
      </c>
      <c r="F376" s="195" t="s">
        <v>465</v>
      </c>
      <c r="G376" s="196" t="s">
        <v>466</v>
      </c>
      <c r="H376" s="197">
        <v>842.60900000000004</v>
      </c>
      <c r="I376" s="198"/>
      <c r="J376" s="199">
        <f>ROUND(I376*H376,2)</f>
        <v>0</v>
      </c>
      <c r="K376" s="195" t="s">
        <v>143</v>
      </c>
      <c r="L376" s="61"/>
      <c r="M376" s="200" t="s">
        <v>38</v>
      </c>
      <c r="N376" s="201" t="s">
        <v>53</v>
      </c>
      <c r="O376" s="42"/>
      <c r="P376" s="202">
        <f>O376*H376</f>
        <v>0</v>
      </c>
      <c r="Q376" s="202">
        <v>5.0000000000000002E-5</v>
      </c>
      <c r="R376" s="202">
        <f>Q376*H376</f>
        <v>4.2130450000000007E-2</v>
      </c>
      <c r="S376" s="202">
        <v>0</v>
      </c>
      <c r="T376" s="203">
        <f>S376*H376</f>
        <v>0</v>
      </c>
      <c r="AR376" s="23" t="s">
        <v>243</v>
      </c>
      <c r="AT376" s="23" t="s">
        <v>139</v>
      </c>
      <c r="AU376" s="23" t="s">
        <v>91</v>
      </c>
      <c r="AY376" s="23" t="s">
        <v>137</v>
      </c>
      <c r="BE376" s="204">
        <f>IF(N376="základní",J376,0)</f>
        <v>0</v>
      </c>
      <c r="BF376" s="204">
        <f>IF(N376="snížená",J376,0)</f>
        <v>0</v>
      </c>
      <c r="BG376" s="204">
        <f>IF(N376="zákl. přenesená",J376,0)</f>
        <v>0</v>
      </c>
      <c r="BH376" s="204">
        <f>IF(N376="sníž. přenesená",J376,0)</f>
        <v>0</v>
      </c>
      <c r="BI376" s="204">
        <f>IF(N376="nulová",J376,0)</f>
        <v>0</v>
      </c>
      <c r="BJ376" s="23" t="s">
        <v>25</v>
      </c>
      <c r="BK376" s="204">
        <f>ROUND(I376*H376,2)</f>
        <v>0</v>
      </c>
      <c r="BL376" s="23" t="s">
        <v>243</v>
      </c>
      <c r="BM376" s="23" t="s">
        <v>467</v>
      </c>
    </row>
    <row r="377" spans="2:65" s="11" customFormat="1" ht="13.5">
      <c r="B377" s="205"/>
      <c r="C377" s="206"/>
      <c r="D377" s="207" t="s">
        <v>146</v>
      </c>
      <c r="E377" s="208" t="s">
        <v>38</v>
      </c>
      <c r="F377" s="209" t="s">
        <v>468</v>
      </c>
      <c r="G377" s="206"/>
      <c r="H377" s="210" t="s">
        <v>38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146</v>
      </c>
      <c r="AU377" s="216" t="s">
        <v>91</v>
      </c>
      <c r="AV377" s="11" t="s">
        <v>25</v>
      </c>
      <c r="AW377" s="11" t="s">
        <v>45</v>
      </c>
      <c r="AX377" s="11" t="s">
        <v>82</v>
      </c>
      <c r="AY377" s="216" t="s">
        <v>137</v>
      </c>
    </row>
    <row r="378" spans="2:65" s="11" customFormat="1" ht="13.5">
      <c r="B378" s="205"/>
      <c r="C378" s="206"/>
      <c r="D378" s="207" t="s">
        <v>146</v>
      </c>
      <c r="E378" s="208" t="s">
        <v>38</v>
      </c>
      <c r="F378" s="209" t="s">
        <v>469</v>
      </c>
      <c r="G378" s="206"/>
      <c r="H378" s="210" t="s">
        <v>38</v>
      </c>
      <c r="I378" s="211"/>
      <c r="J378" s="206"/>
      <c r="K378" s="206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146</v>
      </c>
      <c r="AU378" s="216" t="s">
        <v>91</v>
      </c>
      <c r="AV378" s="11" t="s">
        <v>25</v>
      </c>
      <c r="AW378" s="11" t="s">
        <v>45</v>
      </c>
      <c r="AX378" s="11" t="s">
        <v>82</v>
      </c>
      <c r="AY378" s="216" t="s">
        <v>137</v>
      </c>
    </row>
    <row r="379" spans="2:65" s="12" customFormat="1" ht="13.5">
      <c r="B379" s="217"/>
      <c r="C379" s="218"/>
      <c r="D379" s="207" t="s">
        <v>146</v>
      </c>
      <c r="E379" s="219" t="s">
        <v>38</v>
      </c>
      <c r="F379" s="220" t="s">
        <v>470</v>
      </c>
      <c r="G379" s="218"/>
      <c r="H379" s="221">
        <v>560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146</v>
      </c>
      <c r="AU379" s="227" t="s">
        <v>91</v>
      </c>
      <c r="AV379" s="12" t="s">
        <v>91</v>
      </c>
      <c r="AW379" s="12" t="s">
        <v>45</v>
      </c>
      <c r="AX379" s="12" t="s">
        <v>82</v>
      </c>
      <c r="AY379" s="227" t="s">
        <v>137</v>
      </c>
    </row>
    <row r="380" spans="2:65" s="11" customFormat="1" ht="13.5">
      <c r="B380" s="205"/>
      <c r="C380" s="206"/>
      <c r="D380" s="207" t="s">
        <v>146</v>
      </c>
      <c r="E380" s="208" t="s">
        <v>38</v>
      </c>
      <c r="F380" s="209" t="s">
        <v>471</v>
      </c>
      <c r="G380" s="206"/>
      <c r="H380" s="210" t="s">
        <v>38</v>
      </c>
      <c r="I380" s="211"/>
      <c r="J380" s="206"/>
      <c r="K380" s="206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146</v>
      </c>
      <c r="AU380" s="216" t="s">
        <v>91</v>
      </c>
      <c r="AV380" s="11" t="s">
        <v>25</v>
      </c>
      <c r="AW380" s="11" t="s">
        <v>45</v>
      </c>
      <c r="AX380" s="11" t="s">
        <v>82</v>
      </c>
      <c r="AY380" s="216" t="s">
        <v>137</v>
      </c>
    </row>
    <row r="381" spans="2:65" s="12" customFormat="1" ht="13.5">
      <c r="B381" s="217"/>
      <c r="C381" s="218"/>
      <c r="D381" s="207" t="s">
        <v>146</v>
      </c>
      <c r="E381" s="219" t="s">
        <v>38</v>
      </c>
      <c r="F381" s="220" t="s">
        <v>472</v>
      </c>
      <c r="G381" s="218"/>
      <c r="H381" s="221">
        <v>253.91300000000001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146</v>
      </c>
      <c r="AU381" s="227" t="s">
        <v>91</v>
      </c>
      <c r="AV381" s="12" t="s">
        <v>91</v>
      </c>
      <c r="AW381" s="12" t="s">
        <v>45</v>
      </c>
      <c r="AX381" s="12" t="s">
        <v>82</v>
      </c>
      <c r="AY381" s="227" t="s">
        <v>137</v>
      </c>
    </row>
    <row r="382" spans="2:65" s="11" customFormat="1" ht="13.5">
      <c r="B382" s="205"/>
      <c r="C382" s="206"/>
      <c r="D382" s="207" t="s">
        <v>146</v>
      </c>
      <c r="E382" s="208" t="s">
        <v>38</v>
      </c>
      <c r="F382" s="209" t="s">
        <v>473</v>
      </c>
      <c r="G382" s="206"/>
      <c r="H382" s="210" t="s">
        <v>38</v>
      </c>
      <c r="I382" s="211"/>
      <c r="J382" s="206"/>
      <c r="K382" s="206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146</v>
      </c>
      <c r="AU382" s="216" t="s">
        <v>91</v>
      </c>
      <c r="AV382" s="11" t="s">
        <v>25</v>
      </c>
      <c r="AW382" s="11" t="s">
        <v>45</v>
      </c>
      <c r="AX382" s="11" t="s">
        <v>82</v>
      </c>
      <c r="AY382" s="216" t="s">
        <v>137</v>
      </c>
    </row>
    <row r="383" spans="2:65" s="12" customFormat="1" ht="13.5">
      <c r="B383" s="217"/>
      <c r="C383" s="218"/>
      <c r="D383" s="207" t="s">
        <v>146</v>
      </c>
      <c r="E383" s="219" t="s">
        <v>38</v>
      </c>
      <c r="F383" s="220" t="s">
        <v>474</v>
      </c>
      <c r="G383" s="218"/>
      <c r="H383" s="221">
        <v>28.696000000000002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146</v>
      </c>
      <c r="AU383" s="227" t="s">
        <v>91</v>
      </c>
      <c r="AV383" s="12" t="s">
        <v>91</v>
      </c>
      <c r="AW383" s="12" t="s">
        <v>45</v>
      </c>
      <c r="AX383" s="12" t="s">
        <v>82</v>
      </c>
      <c r="AY383" s="227" t="s">
        <v>137</v>
      </c>
    </row>
    <row r="384" spans="2:65" s="13" customFormat="1" ht="13.5">
      <c r="B384" s="228"/>
      <c r="C384" s="229"/>
      <c r="D384" s="230" t="s">
        <v>146</v>
      </c>
      <c r="E384" s="231" t="s">
        <v>38</v>
      </c>
      <c r="F384" s="232" t="s">
        <v>149</v>
      </c>
      <c r="G384" s="229"/>
      <c r="H384" s="233">
        <v>842.60900000000004</v>
      </c>
      <c r="I384" s="234"/>
      <c r="J384" s="229"/>
      <c r="K384" s="229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146</v>
      </c>
      <c r="AU384" s="239" t="s">
        <v>91</v>
      </c>
      <c r="AV384" s="13" t="s">
        <v>144</v>
      </c>
      <c r="AW384" s="13" t="s">
        <v>45</v>
      </c>
      <c r="AX384" s="13" t="s">
        <v>25</v>
      </c>
      <c r="AY384" s="239" t="s">
        <v>137</v>
      </c>
    </row>
    <row r="385" spans="2:65" s="1" customFormat="1" ht="22.5" customHeight="1">
      <c r="B385" s="41"/>
      <c r="C385" s="246" t="s">
        <v>475</v>
      </c>
      <c r="D385" s="246" t="s">
        <v>476</v>
      </c>
      <c r="E385" s="247" t="s">
        <v>477</v>
      </c>
      <c r="F385" s="248" t="s">
        <v>478</v>
      </c>
      <c r="G385" s="249" t="s">
        <v>164</v>
      </c>
      <c r="H385" s="250">
        <v>0.64400000000000002</v>
      </c>
      <c r="I385" s="251"/>
      <c r="J385" s="252">
        <f>ROUND(I385*H385,2)</f>
        <v>0</v>
      </c>
      <c r="K385" s="248" t="s">
        <v>143</v>
      </c>
      <c r="L385" s="253"/>
      <c r="M385" s="254" t="s">
        <v>38</v>
      </c>
      <c r="N385" s="255" t="s">
        <v>53</v>
      </c>
      <c r="O385" s="42"/>
      <c r="P385" s="202">
        <f>O385*H385</f>
        <v>0</v>
      </c>
      <c r="Q385" s="202">
        <v>1</v>
      </c>
      <c r="R385" s="202">
        <f>Q385*H385</f>
        <v>0.64400000000000002</v>
      </c>
      <c r="S385" s="202">
        <v>0</v>
      </c>
      <c r="T385" s="203">
        <f>S385*H385</f>
        <v>0</v>
      </c>
      <c r="AR385" s="23" t="s">
        <v>349</v>
      </c>
      <c r="AT385" s="23" t="s">
        <v>476</v>
      </c>
      <c r="AU385" s="23" t="s">
        <v>91</v>
      </c>
      <c r="AY385" s="23" t="s">
        <v>137</v>
      </c>
      <c r="BE385" s="204">
        <f>IF(N385="základní",J385,0)</f>
        <v>0</v>
      </c>
      <c r="BF385" s="204">
        <f>IF(N385="snížená",J385,0)</f>
        <v>0</v>
      </c>
      <c r="BG385" s="204">
        <f>IF(N385="zákl. přenesená",J385,0)</f>
        <v>0</v>
      </c>
      <c r="BH385" s="204">
        <f>IF(N385="sníž. přenesená",J385,0)</f>
        <v>0</v>
      </c>
      <c r="BI385" s="204">
        <f>IF(N385="nulová",J385,0)</f>
        <v>0</v>
      </c>
      <c r="BJ385" s="23" t="s">
        <v>25</v>
      </c>
      <c r="BK385" s="204">
        <f>ROUND(I385*H385,2)</f>
        <v>0</v>
      </c>
      <c r="BL385" s="23" t="s">
        <v>243</v>
      </c>
      <c r="BM385" s="23" t="s">
        <v>479</v>
      </c>
    </row>
    <row r="386" spans="2:65" s="1" customFormat="1" ht="27">
      <c r="B386" s="41"/>
      <c r="C386" s="63"/>
      <c r="D386" s="207" t="s">
        <v>480</v>
      </c>
      <c r="E386" s="63"/>
      <c r="F386" s="256" t="s">
        <v>481</v>
      </c>
      <c r="G386" s="63"/>
      <c r="H386" s="63"/>
      <c r="I386" s="163"/>
      <c r="J386" s="63"/>
      <c r="K386" s="63"/>
      <c r="L386" s="61"/>
      <c r="M386" s="257"/>
      <c r="N386" s="42"/>
      <c r="O386" s="42"/>
      <c r="P386" s="42"/>
      <c r="Q386" s="42"/>
      <c r="R386" s="42"/>
      <c r="S386" s="42"/>
      <c r="T386" s="78"/>
      <c r="AT386" s="23" t="s">
        <v>480</v>
      </c>
      <c r="AU386" s="23" t="s">
        <v>91</v>
      </c>
    </row>
    <row r="387" spans="2:65" s="11" customFormat="1" ht="13.5">
      <c r="B387" s="205"/>
      <c r="C387" s="206"/>
      <c r="D387" s="207" t="s">
        <v>146</v>
      </c>
      <c r="E387" s="208" t="s">
        <v>38</v>
      </c>
      <c r="F387" s="209" t="s">
        <v>482</v>
      </c>
      <c r="G387" s="206"/>
      <c r="H387" s="210" t="s">
        <v>38</v>
      </c>
      <c r="I387" s="211"/>
      <c r="J387" s="206"/>
      <c r="K387" s="206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146</v>
      </c>
      <c r="AU387" s="216" t="s">
        <v>91</v>
      </c>
      <c r="AV387" s="11" t="s">
        <v>25</v>
      </c>
      <c r="AW387" s="11" t="s">
        <v>45</v>
      </c>
      <c r="AX387" s="11" t="s">
        <v>82</v>
      </c>
      <c r="AY387" s="216" t="s">
        <v>137</v>
      </c>
    </row>
    <row r="388" spans="2:65" s="12" customFormat="1" ht="13.5">
      <c r="B388" s="217"/>
      <c r="C388" s="218"/>
      <c r="D388" s="207" t="s">
        <v>146</v>
      </c>
      <c r="E388" s="219" t="s">
        <v>38</v>
      </c>
      <c r="F388" s="220" t="s">
        <v>483</v>
      </c>
      <c r="G388" s="218"/>
      <c r="H388" s="221">
        <v>0.56000000000000005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146</v>
      </c>
      <c r="AU388" s="227" t="s">
        <v>91</v>
      </c>
      <c r="AV388" s="12" t="s">
        <v>91</v>
      </c>
      <c r="AW388" s="12" t="s">
        <v>45</v>
      </c>
      <c r="AX388" s="12" t="s">
        <v>82</v>
      </c>
      <c r="AY388" s="227" t="s">
        <v>137</v>
      </c>
    </row>
    <row r="389" spans="2:65" s="13" customFormat="1" ht="13.5">
      <c r="B389" s="228"/>
      <c r="C389" s="229"/>
      <c r="D389" s="207" t="s">
        <v>146</v>
      </c>
      <c r="E389" s="240" t="s">
        <v>38</v>
      </c>
      <c r="F389" s="241" t="s">
        <v>149</v>
      </c>
      <c r="G389" s="229"/>
      <c r="H389" s="242">
        <v>0.56000000000000005</v>
      </c>
      <c r="I389" s="234"/>
      <c r="J389" s="229"/>
      <c r="K389" s="229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146</v>
      </c>
      <c r="AU389" s="239" t="s">
        <v>91</v>
      </c>
      <c r="AV389" s="13" t="s">
        <v>144</v>
      </c>
      <c r="AW389" s="13" t="s">
        <v>45</v>
      </c>
      <c r="AX389" s="13" t="s">
        <v>82</v>
      </c>
      <c r="AY389" s="239" t="s">
        <v>137</v>
      </c>
    </row>
    <row r="390" spans="2:65" s="12" customFormat="1" ht="13.5">
      <c r="B390" s="217"/>
      <c r="C390" s="218"/>
      <c r="D390" s="207" t="s">
        <v>146</v>
      </c>
      <c r="E390" s="219" t="s">
        <v>38</v>
      </c>
      <c r="F390" s="220" t="s">
        <v>484</v>
      </c>
      <c r="G390" s="218"/>
      <c r="H390" s="221">
        <v>0.64400000000000002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146</v>
      </c>
      <c r="AU390" s="227" t="s">
        <v>91</v>
      </c>
      <c r="AV390" s="12" t="s">
        <v>91</v>
      </c>
      <c r="AW390" s="12" t="s">
        <v>45</v>
      </c>
      <c r="AX390" s="12" t="s">
        <v>82</v>
      </c>
      <c r="AY390" s="227" t="s">
        <v>137</v>
      </c>
    </row>
    <row r="391" spans="2:65" s="13" customFormat="1" ht="13.5">
      <c r="B391" s="228"/>
      <c r="C391" s="229"/>
      <c r="D391" s="230" t="s">
        <v>146</v>
      </c>
      <c r="E391" s="231" t="s">
        <v>38</v>
      </c>
      <c r="F391" s="232" t="s">
        <v>149</v>
      </c>
      <c r="G391" s="229"/>
      <c r="H391" s="233">
        <v>0.64400000000000002</v>
      </c>
      <c r="I391" s="234"/>
      <c r="J391" s="229"/>
      <c r="K391" s="229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146</v>
      </c>
      <c r="AU391" s="239" t="s">
        <v>91</v>
      </c>
      <c r="AV391" s="13" t="s">
        <v>144</v>
      </c>
      <c r="AW391" s="13" t="s">
        <v>45</v>
      </c>
      <c r="AX391" s="13" t="s">
        <v>25</v>
      </c>
      <c r="AY391" s="239" t="s">
        <v>137</v>
      </c>
    </row>
    <row r="392" spans="2:65" s="1" customFormat="1" ht="31.5" customHeight="1">
      <c r="B392" s="41"/>
      <c r="C392" s="246" t="s">
        <v>485</v>
      </c>
      <c r="D392" s="246" t="s">
        <v>476</v>
      </c>
      <c r="E392" s="247" t="s">
        <v>486</v>
      </c>
      <c r="F392" s="248" t="s">
        <v>487</v>
      </c>
      <c r="G392" s="249" t="s">
        <v>164</v>
      </c>
      <c r="H392" s="250">
        <v>0.29199999999999998</v>
      </c>
      <c r="I392" s="251"/>
      <c r="J392" s="252">
        <f>ROUND(I392*H392,2)</f>
        <v>0</v>
      </c>
      <c r="K392" s="248" t="s">
        <v>143</v>
      </c>
      <c r="L392" s="253"/>
      <c r="M392" s="254" t="s">
        <v>38</v>
      </c>
      <c r="N392" s="255" t="s">
        <v>53</v>
      </c>
      <c r="O392" s="42"/>
      <c r="P392" s="202">
        <f>O392*H392</f>
        <v>0</v>
      </c>
      <c r="Q392" s="202">
        <v>1</v>
      </c>
      <c r="R392" s="202">
        <f>Q392*H392</f>
        <v>0.29199999999999998</v>
      </c>
      <c r="S392" s="202">
        <v>0</v>
      </c>
      <c r="T392" s="203">
        <f>S392*H392</f>
        <v>0</v>
      </c>
      <c r="AR392" s="23" t="s">
        <v>349</v>
      </c>
      <c r="AT392" s="23" t="s">
        <v>476</v>
      </c>
      <c r="AU392" s="23" t="s">
        <v>91</v>
      </c>
      <c r="AY392" s="23" t="s">
        <v>137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23" t="s">
        <v>25</v>
      </c>
      <c r="BK392" s="204">
        <f>ROUND(I392*H392,2)</f>
        <v>0</v>
      </c>
      <c r="BL392" s="23" t="s">
        <v>243</v>
      </c>
      <c r="BM392" s="23" t="s">
        <v>488</v>
      </c>
    </row>
    <row r="393" spans="2:65" s="1" customFormat="1" ht="27">
      <c r="B393" s="41"/>
      <c r="C393" s="63"/>
      <c r="D393" s="207" t="s">
        <v>480</v>
      </c>
      <c r="E393" s="63"/>
      <c r="F393" s="256" t="s">
        <v>489</v>
      </c>
      <c r="G393" s="63"/>
      <c r="H393" s="63"/>
      <c r="I393" s="163"/>
      <c r="J393" s="63"/>
      <c r="K393" s="63"/>
      <c r="L393" s="61"/>
      <c r="M393" s="257"/>
      <c r="N393" s="42"/>
      <c r="O393" s="42"/>
      <c r="P393" s="42"/>
      <c r="Q393" s="42"/>
      <c r="R393" s="42"/>
      <c r="S393" s="42"/>
      <c r="T393" s="78"/>
      <c r="AT393" s="23" t="s">
        <v>480</v>
      </c>
      <c r="AU393" s="23" t="s">
        <v>91</v>
      </c>
    </row>
    <row r="394" spans="2:65" s="11" customFormat="1" ht="13.5">
      <c r="B394" s="205"/>
      <c r="C394" s="206"/>
      <c r="D394" s="207" t="s">
        <v>146</v>
      </c>
      <c r="E394" s="208" t="s">
        <v>38</v>
      </c>
      <c r="F394" s="209" t="s">
        <v>482</v>
      </c>
      <c r="G394" s="206"/>
      <c r="H394" s="210" t="s">
        <v>38</v>
      </c>
      <c r="I394" s="211"/>
      <c r="J394" s="206"/>
      <c r="K394" s="206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146</v>
      </c>
      <c r="AU394" s="216" t="s">
        <v>91</v>
      </c>
      <c r="AV394" s="11" t="s">
        <v>25</v>
      </c>
      <c r="AW394" s="11" t="s">
        <v>45</v>
      </c>
      <c r="AX394" s="11" t="s">
        <v>82</v>
      </c>
      <c r="AY394" s="216" t="s">
        <v>137</v>
      </c>
    </row>
    <row r="395" spans="2:65" s="12" customFormat="1" ht="13.5">
      <c r="B395" s="217"/>
      <c r="C395" s="218"/>
      <c r="D395" s="207" t="s">
        <v>146</v>
      </c>
      <c r="E395" s="219" t="s">
        <v>38</v>
      </c>
      <c r="F395" s="220" t="s">
        <v>490</v>
      </c>
      <c r="G395" s="218"/>
      <c r="H395" s="221">
        <v>0.254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146</v>
      </c>
      <c r="AU395" s="227" t="s">
        <v>91</v>
      </c>
      <c r="AV395" s="12" t="s">
        <v>91</v>
      </c>
      <c r="AW395" s="12" t="s">
        <v>45</v>
      </c>
      <c r="AX395" s="12" t="s">
        <v>82</v>
      </c>
      <c r="AY395" s="227" t="s">
        <v>137</v>
      </c>
    </row>
    <row r="396" spans="2:65" s="13" customFormat="1" ht="13.5">
      <c r="B396" s="228"/>
      <c r="C396" s="229"/>
      <c r="D396" s="207" t="s">
        <v>146</v>
      </c>
      <c r="E396" s="240" t="s">
        <v>38</v>
      </c>
      <c r="F396" s="241" t="s">
        <v>149</v>
      </c>
      <c r="G396" s="229"/>
      <c r="H396" s="242">
        <v>0.254</v>
      </c>
      <c r="I396" s="234"/>
      <c r="J396" s="229"/>
      <c r="K396" s="229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146</v>
      </c>
      <c r="AU396" s="239" t="s">
        <v>91</v>
      </c>
      <c r="AV396" s="13" t="s">
        <v>144</v>
      </c>
      <c r="AW396" s="13" t="s">
        <v>45</v>
      </c>
      <c r="AX396" s="13" t="s">
        <v>82</v>
      </c>
      <c r="AY396" s="239" t="s">
        <v>137</v>
      </c>
    </row>
    <row r="397" spans="2:65" s="12" customFormat="1" ht="13.5">
      <c r="B397" s="217"/>
      <c r="C397" s="218"/>
      <c r="D397" s="207" t="s">
        <v>146</v>
      </c>
      <c r="E397" s="219" t="s">
        <v>38</v>
      </c>
      <c r="F397" s="220" t="s">
        <v>491</v>
      </c>
      <c r="G397" s="218"/>
      <c r="H397" s="221">
        <v>0.29199999999999998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146</v>
      </c>
      <c r="AU397" s="227" t="s">
        <v>91</v>
      </c>
      <c r="AV397" s="12" t="s">
        <v>91</v>
      </c>
      <c r="AW397" s="12" t="s">
        <v>45</v>
      </c>
      <c r="AX397" s="12" t="s">
        <v>82</v>
      </c>
      <c r="AY397" s="227" t="s">
        <v>137</v>
      </c>
    </row>
    <row r="398" spans="2:65" s="13" customFormat="1" ht="13.5">
      <c r="B398" s="228"/>
      <c r="C398" s="229"/>
      <c r="D398" s="230" t="s">
        <v>146</v>
      </c>
      <c r="E398" s="231" t="s">
        <v>38</v>
      </c>
      <c r="F398" s="232" t="s">
        <v>149</v>
      </c>
      <c r="G398" s="229"/>
      <c r="H398" s="233">
        <v>0.29199999999999998</v>
      </c>
      <c r="I398" s="234"/>
      <c r="J398" s="229"/>
      <c r="K398" s="229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146</v>
      </c>
      <c r="AU398" s="239" t="s">
        <v>91</v>
      </c>
      <c r="AV398" s="13" t="s">
        <v>144</v>
      </c>
      <c r="AW398" s="13" t="s">
        <v>45</v>
      </c>
      <c r="AX398" s="13" t="s">
        <v>25</v>
      </c>
      <c r="AY398" s="239" t="s">
        <v>137</v>
      </c>
    </row>
    <row r="399" spans="2:65" s="1" customFormat="1" ht="22.5" customHeight="1">
      <c r="B399" s="41"/>
      <c r="C399" s="246" t="s">
        <v>492</v>
      </c>
      <c r="D399" s="246" t="s">
        <v>476</v>
      </c>
      <c r="E399" s="247" t="s">
        <v>493</v>
      </c>
      <c r="F399" s="248" t="s">
        <v>494</v>
      </c>
      <c r="G399" s="249" t="s">
        <v>164</v>
      </c>
      <c r="H399" s="250">
        <v>3.3000000000000002E-2</v>
      </c>
      <c r="I399" s="251"/>
      <c r="J399" s="252">
        <f>ROUND(I399*H399,2)</f>
        <v>0</v>
      </c>
      <c r="K399" s="248" t="s">
        <v>143</v>
      </c>
      <c r="L399" s="253"/>
      <c r="M399" s="254" t="s">
        <v>38</v>
      </c>
      <c r="N399" s="255" t="s">
        <v>53</v>
      </c>
      <c r="O399" s="42"/>
      <c r="P399" s="202">
        <f>O399*H399</f>
        <v>0</v>
      </c>
      <c r="Q399" s="202">
        <v>1</v>
      </c>
      <c r="R399" s="202">
        <f>Q399*H399</f>
        <v>3.3000000000000002E-2</v>
      </c>
      <c r="S399" s="202">
        <v>0</v>
      </c>
      <c r="T399" s="203">
        <f>S399*H399</f>
        <v>0</v>
      </c>
      <c r="AR399" s="23" t="s">
        <v>349</v>
      </c>
      <c r="AT399" s="23" t="s">
        <v>476</v>
      </c>
      <c r="AU399" s="23" t="s">
        <v>91</v>
      </c>
      <c r="AY399" s="23" t="s">
        <v>137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23" t="s">
        <v>25</v>
      </c>
      <c r="BK399" s="204">
        <f>ROUND(I399*H399,2)</f>
        <v>0</v>
      </c>
      <c r="BL399" s="23" t="s">
        <v>243</v>
      </c>
      <c r="BM399" s="23" t="s">
        <v>495</v>
      </c>
    </row>
    <row r="400" spans="2:65" s="1" customFormat="1" ht="27">
      <c r="B400" s="41"/>
      <c r="C400" s="63"/>
      <c r="D400" s="207" t="s">
        <v>480</v>
      </c>
      <c r="E400" s="63"/>
      <c r="F400" s="256" t="s">
        <v>496</v>
      </c>
      <c r="G400" s="63"/>
      <c r="H400" s="63"/>
      <c r="I400" s="163"/>
      <c r="J400" s="63"/>
      <c r="K400" s="63"/>
      <c r="L400" s="61"/>
      <c r="M400" s="257"/>
      <c r="N400" s="42"/>
      <c r="O400" s="42"/>
      <c r="P400" s="42"/>
      <c r="Q400" s="42"/>
      <c r="R400" s="42"/>
      <c r="S400" s="42"/>
      <c r="T400" s="78"/>
      <c r="AT400" s="23" t="s">
        <v>480</v>
      </c>
      <c r="AU400" s="23" t="s">
        <v>91</v>
      </c>
    </row>
    <row r="401" spans="2:65" s="11" customFormat="1" ht="13.5">
      <c r="B401" s="205"/>
      <c r="C401" s="206"/>
      <c r="D401" s="207" t="s">
        <v>146</v>
      </c>
      <c r="E401" s="208" t="s">
        <v>38</v>
      </c>
      <c r="F401" s="209" t="s">
        <v>482</v>
      </c>
      <c r="G401" s="206"/>
      <c r="H401" s="210" t="s">
        <v>38</v>
      </c>
      <c r="I401" s="211"/>
      <c r="J401" s="206"/>
      <c r="K401" s="206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146</v>
      </c>
      <c r="AU401" s="216" t="s">
        <v>91</v>
      </c>
      <c r="AV401" s="11" t="s">
        <v>25</v>
      </c>
      <c r="AW401" s="11" t="s">
        <v>45</v>
      </c>
      <c r="AX401" s="11" t="s">
        <v>82</v>
      </c>
      <c r="AY401" s="216" t="s">
        <v>137</v>
      </c>
    </row>
    <row r="402" spans="2:65" s="11" customFormat="1" ht="13.5">
      <c r="B402" s="205"/>
      <c r="C402" s="206"/>
      <c r="D402" s="207" t="s">
        <v>146</v>
      </c>
      <c r="E402" s="208" t="s">
        <v>38</v>
      </c>
      <c r="F402" s="209" t="s">
        <v>497</v>
      </c>
      <c r="G402" s="206"/>
      <c r="H402" s="210" t="s">
        <v>38</v>
      </c>
      <c r="I402" s="211"/>
      <c r="J402" s="206"/>
      <c r="K402" s="206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146</v>
      </c>
      <c r="AU402" s="216" t="s">
        <v>91</v>
      </c>
      <c r="AV402" s="11" t="s">
        <v>25</v>
      </c>
      <c r="AW402" s="11" t="s">
        <v>45</v>
      </c>
      <c r="AX402" s="11" t="s">
        <v>82</v>
      </c>
      <c r="AY402" s="216" t="s">
        <v>137</v>
      </c>
    </row>
    <row r="403" spans="2:65" s="12" customFormat="1" ht="13.5">
      <c r="B403" s="217"/>
      <c r="C403" s="218"/>
      <c r="D403" s="207" t="s">
        <v>146</v>
      </c>
      <c r="E403" s="219" t="s">
        <v>38</v>
      </c>
      <c r="F403" s="220" t="s">
        <v>498</v>
      </c>
      <c r="G403" s="218"/>
      <c r="H403" s="221">
        <v>2.9000000000000001E-2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146</v>
      </c>
      <c r="AU403" s="227" t="s">
        <v>91</v>
      </c>
      <c r="AV403" s="12" t="s">
        <v>91</v>
      </c>
      <c r="AW403" s="12" t="s">
        <v>45</v>
      </c>
      <c r="AX403" s="12" t="s">
        <v>82</v>
      </c>
      <c r="AY403" s="227" t="s">
        <v>137</v>
      </c>
    </row>
    <row r="404" spans="2:65" s="13" customFormat="1" ht="13.5">
      <c r="B404" s="228"/>
      <c r="C404" s="229"/>
      <c r="D404" s="207" t="s">
        <v>146</v>
      </c>
      <c r="E404" s="240" t="s">
        <v>38</v>
      </c>
      <c r="F404" s="241" t="s">
        <v>149</v>
      </c>
      <c r="G404" s="229"/>
      <c r="H404" s="242">
        <v>2.9000000000000001E-2</v>
      </c>
      <c r="I404" s="234"/>
      <c r="J404" s="229"/>
      <c r="K404" s="229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146</v>
      </c>
      <c r="AU404" s="239" t="s">
        <v>91</v>
      </c>
      <c r="AV404" s="13" t="s">
        <v>144</v>
      </c>
      <c r="AW404" s="13" t="s">
        <v>45</v>
      </c>
      <c r="AX404" s="13" t="s">
        <v>82</v>
      </c>
      <c r="AY404" s="239" t="s">
        <v>137</v>
      </c>
    </row>
    <row r="405" spans="2:65" s="12" customFormat="1" ht="13.5">
      <c r="B405" s="217"/>
      <c r="C405" s="218"/>
      <c r="D405" s="207" t="s">
        <v>146</v>
      </c>
      <c r="E405" s="219" t="s">
        <v>38</v>
      </c>
      <c r="F405" s="220" t="s">
        <v>499</v>
      </c>
      <c r="G405" s="218"/>
      <c r="H405" s="221">
        <v>3.3000000000000002E-2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146</v>
      </c>
      <c r="AU405" s="227" t="s">
        <v>91</v>
      </c>
      <c r="AV405" s="12" t="s">
        <v>91</v>
      </c>
      <c r="AW405" s="12" t="s">
        <v>45</v>
      </c>
      <c r="AX405" s="12" t="s">
        <v>82</v>
      </c>
      <c r="AY405" s="227" t="s">
        <v>137</v>
      </c>
    </row>
    <row r="406" spans="2:65" s="13" customFormat="1" ht="13.5">
      <c r="B406" s="228"/>
      <c r="C406" s="229"/>
      <c r="D406" s="230" t="s">
        <v>146</v>
      </c>
      <c r="E406" s="231" t="s">
        <v>38</v>
      </c>
      <c r="F406" s="232" t="s">
        <v>149</v>
      </c>
      <c r="G406" s="229"/>
      <c r="H406" s="233">
        <v>3.3000000000000002E-2</v>
      </c>
      <c r="I406" s="234"/>
      <c r="J406" s="229"/>
      <c r="K406" s="229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146</v>
      </c>
      <c r="AU406" s="239" t="s">
        <v>91</v>
      </c>
      <c r="AV406" s="13" t="s">
        <v>144</v>
      </c>
      <c r="AW406" s="13" t="s">
        <v>45</v>
      </c>
      <c r="AX406" s="13" t="s">
        <v>25</v>
      </c>
      <c r="AY406" s="239" t="s">
        <v>137</v>
      </c>
    </row>
    <row r="407" spans="2:65" s="1" customFormat="1" ht="31.5" customHeight="1">
      <c r="B407" s="41"/>
      <c r="C407" s="193" t="s">
        <v>500</v>
      </c>
      <c r="D407" s="193" t="s">
        <v>139</v>
      </c>
      <c r="E407" s="194" t="s">
        <v>501</v>
      </c>
      <c r="F407" s="195" t="s">
        <v>502</v>
      </c>
      <c r="G407" s="196" t="s">
        <v>434</v>
      </c>
      <c r="H407" s="245"/>
      <c r="I407" s="198"/>
      <c r="J407" s="199">
        <f>ROUND(I407*H407,2)</f>
        <v>0</v>
      </c>
      <c r="K407" s="195" t="s">
        <v>143</v>
      </c>
      <c r="L407" s="61"/>
      <c r="M407" s="200" t="s">
        <v>38</v>
      </c>
      <c r="N407" s="201" t="s">
        <v>53</v>
      </c>
      <c r="O407" s="42"/>
      <c r="P407" s="202">
        <f>O407*H407</f>
        <v>0</v>
      </c>
      <c r="Q407" s="202">
        <v>0</v>
      </c>
      <c r="R407" s="202">
        <f>Q407*H407</f>
        <v>0</v>
      </c>
      <c r="S407" s="202">
        <v>0</v>
      </c>
      <c r="T407" s="203">
        <f>S407*H407</f>
        <v>0</v>
      </c>
      <c r="AR407" s="23" t="s">
        <v>243</v>
      </c>
      <c r="AT407" s="23" t="s">
        <v>139</v>
      </c>
      <c r="AU407" s="23" t="s">
        <v>91</v>
      </c>
      <c r="AY407" s="23" t="s">
        <v>137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23" t="s">
        <v>25</v>
      </c>
      <c r="BK407" s="204">
        <f>ROUND(I407*H407,2)</f>
        <v>0</v>
      </c>
      <c r="BL407" s="23" t="s">
        <v>243</v>
      </c>
      <c r="BM407" s="23" t="s">
        <v>503</v>
      </c>
    </row>
    <row r="408" spans="2:65" s="10" customFormat="1" ht="29.85" customHeight="1">
      <c r="B408" s="176"/>
      <c r="C408" s="177"/>
      <c r="D408" s="190" t="s">
        <v>81</v>
      </c>
      <c r="E408" s="191" t="s">
        <v>504</v>
      </c>
      <c r="F408" s="191" t="s">
        <v>505</v>
      </c>
      <c r="G408" s="177"/>
      <c r="H408" s="177"/>
      <c r="I408" s="180"/>
      <c r="J408" s="192">
        <f>BK408</f>
        <v>0</v>
      </c>
      <c r="K408" s="177"/>
      <c r="L408" s="182"/>
      <c r="M408" s="183"/>
      <c r="N408" s="184"/>
      <c r="O408" s="184"/>
      <c r="P408" s="185">
        <f>SUM(P409:P425)</f>
        <v>0</v>
      </c>
      <c r="Q408" s="184"/>
      <c r="R408" s="185">
        <f>SUM(R409:R425)</f>
        <v>0.23491279999999998</v>
      </c>
      <c r="S408" s="184"/>
      <c r="T408" s="186">
        <f>SUM(T409:T425)</f>
        <v>1.502</v>
      </c>
      <c r="AR408" s="187" t="s">
        <v>91</v>
      </c>
      <c r="AT408" s="188" t="s">
        <v>81</v>
      </c>
      <c r="AU408" s="188" t="s">
        <v>25</v>
      </c>
      <c r="AY408" s="187" t="s">
        <v>137</v>
      </c>
      <c r="BK408" s="189">
        <f>SUM(BK409:BK425)</f>
        <v>0</v>
      </c>
    </row>
    <row r="409" spans="2:65" s="1" customFormat="1" ht="22.5" customHeight="1">
      <c r="B409" s="41"/>
      <c r="C409" s="193" t="s">
        <v>506</v>
      </c>
      <c r="D409" s="193" t="s">
        <v>139</v>
      </c>
      <c r="E409" s="194" t="s">
        <v>507</v>
      </c>
      <c r="F409" s="195" t="s">
        <v>508</v>
      </c>
      <c r="G409" s="196" t="s">
        <v>246</v>
      </c>
      <c r="H409" s="197">
        <v>60.08</v>
      </c>
      <c r="I409" s="198"/>
      <c r="J409" s="199">
        <f>ROUND(I409*H409,2)</f>
        <v>0</v>
      </c>
      <c r="K409" s="195" t="s">
        <v>143</v>
      </c>
      <c r="L409" s="61"/>
      <c r="M409" s="200" t="s">
        <v>38</v>
      </c>
      <c r="N409" s="201" t="s">
        <v>53</v>
      </c>
      <c r="O409" s="42"/>
      <c r="P409" s="202">
        <f>O409*H409</f>
        <v>0</v>
      </c>
      <c r="Q409" s="202">
        <v>2.7999999999999998E-4</v>
      </c>
      <c r="R409" s="202">
        <f>Q409*H409</f>
        <v>1.6822399999999998E-2</v>
      </c>
      <c r="S409" s="202">
        <v>0</v>
      </c>
      <c r="T409" s="203">
        <f>S409*H409</f>
        <v>0</v>
      </c>
      <c r="AR409" s="23" t="s">
        <v>243</v>
      </c>
      <c r="AT409" s="23" t="s">
        <v>139</v>
      </c>
      <c r="AU409" s="23" t="s">
        <v>91</v>
      </c>
      <c r="AY409" s="23" t="s">
        <v>137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23" t="s">
        <v>25</v>
      </c>
      <c r="BK409" s="204">
        <f>ROUND(I409*H409,2)</f>
        <v>0</v>
      </c>
      <c r="BL409" s="23" t="s">
        <v>243</v>
      </c>
      <c r="BM409" s="23" t="s">
        <v>509</v>
      </c>
    </row>
    <row r="410" spans="2:65" s="12" customFormat="1" ht="13.5">
      <c r="B410" s="217"/>
      <c r="C410" s="218"/>
      <c r="D410" s="207" t="s">
        <v>146</v>
      </c>
      <c r="E410" s="219" t="s">
        <v>38</v>
      </c>
      <c r="F410" s="220" t="s">
        <v>421</v>
      </c>
      <c r="G410" s="218"/>
      <c r="H410" s="221">
        <v>60.08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146</v>
      </c>
      <c r="AU410" s="227" t="s">
        <v>91</v>
      </c>
      <c r="AV410" s="12" t="s">
        <v>91</v>
      </c>
      <c r="AW410" s="12" t="s">
        <v>45</v>
      </c>
      <c r="AX410" s="12" t="s">
        <v>82</v>
      </c>
      <c r="AY410" s="227" t="s">
        <v>137</v>
      </c>
    </row>
    <row r="411" spans="2:65" s="13" customFormat="1" ht="13.5">
      <c r="B411" s="228"/>
      <c r="C411" s="229"/>
      <c r="D411" s="230" t="s">
        <v>146</v>
      </c>
      <c r="E411" s="231" t="s">
        <v>38</v>
      </c>
      <c r="F411" s="232" t="s">
        <v>149</v>
      </c>
      <c r="G411" s="229"/>
      <c r="H411" s="233">
        <v>60.08</v>
      </c>
      <c r="I411" s="234"/>
      <c r="J411" s="229"/>
      <c r="K411" s="229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146</v>
      </c>
      <c r="AU411" s="239" t="s">
        <v>91</v>
      </c>
      <c r="AV411" s="13" t="s">
        <v>144</v>
      </c>
      <c r="AW411" s="13" t="s">
        <v>45</v>
      </c>
      <c r="AX411" s="13" t="s">
        <v>25</v>
      </c>
      <c r="AY411" s="239" t="s">
        <v>137</v>
      </c>
    </row>
    <row r="412" spans="2:65" s="1" customFormat="1" ht="31.5" customHeight="1">
      <c r="B412" s="41"/>
      <c r="C412" s="246" t="s">
        <v>510</v>
      </c>
      <c r="D412" s="246" t="s">
        <v>476</v>
      </c>
      <c r="E412" s="247" t="s">
        <v>511</v>
      </c>
      <c r="F412" s="248" t="s">
        <v>512</v>
      </c>
      <c r="G412" s="249" t="s">
        <v>196</v>
      </c>
      <c r="H412" s="250">
        <v>12.016</v>
      </c>
      <c r="I412" s="251"/>
      <c r="J412" s="252">
        <f>ROUND(I412*H412,2)</f>
        <v>0</v>
      </c>
      <c r="K412" s="248" t="s">
        <v>143</v>
      </c>
      <c r="L412" s="253"/>
      <c r="M412" s="254" t="s">
        <v>38</v>
      </c>
      <c r="N412" s="255" t="s">
        <v>53</v>
      </c>
      <c r="O412" s="42"/>
      <c r="P412" s="202">
        <f>O412*H412</f>
        <v>0</v>
      </c>
      <c r="Q412" s="202">
        <v>1.575E-2</v>
      </c>
      <c r="R412" s="202">
        <f>Q412*H412</f>
        <v>0.189252</v>
      </c>
      <c r="S412" s="202">
        <v>0</v>
      </c>
      <c r="T412" s="203">
        <f>S412*H412</f>
        <v>0</v>
      </c>
      <c r="AR412" s="23" t="s">
        <v>349</v>
      </c>
      <c r="AT412" s="23" t="s">
        <v>476</v>
      </c>
      <c r="AU412" s="23" t="s">
        <v>91</v>
      </c>
      <c r="AY412" s="23" t="s">
        <v>137</v>
      </c>
      <c r="BE412" s="204">
        <f>IF(N412="základní",J412,0)</f>
        <v>0</v>
      </c>
      <c r="BF412" s="204">
        <f>IF(N412="snížená",J412,0)</f>
        <v>0</v>
      </c>
      <c r="BG412" s="204">
        <f>IF(N412="zákl. přenesená",J412,0)</f>
        <v>0</v>
      </c>
      <c r="BH412" s="204">
        <f>IF(N412="sníž. přenesená",J412,0)</f>
        <v>0</v>
      </c>
      <c r="BI412" s="204">
        <f>IF(N412="nulová",J412,0)</f>
        <v>0</v>
      </c>
      <c r="BJ412" s="23" t="s">
        <v>25</v>
      </c>
      <c r="BK412" s="204">
        <f>ROUND(I412*H412,2)</f>
        <v>0</v>
      </c>
      <c r="BL412" s="23" t="s">
        <v>243</v>
      </c>
      <c r="BM412" s="23" t="s">
        <v>513</v>
      </c>
    </row>
    <row r="413" spans="2:65" s="11" customFormat="1" ht="13.5">
      <c r="B413" s="205"/>
      <c r="C413" s="206"/>
      <c r="D413" s="207" t="s">
        <v>146</v>
      </c>
      <c r="E413" s="208" t="s">
        <v>38</v>
      </c>
      <c r="F413" s="209" t="s">
        <v>260</v>
      </c>
      <c r="G413" s="206"/>
      <c r="H413" s="210" t="s">
        <v>38</v>
      </c>
      <c r="I413" s="211"/>
      <c r="J413" s="206"/>
      <c r="K413" s="206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146</v>
      </c>
      <c r="AU413" s="216" t="s">
        <v>91</v>
      </c>
      <c r="AV413" s="11" t="s">
        <v>25</v>
      </c>
      <c r="AW413" s="11" t="s">
        <v>45</v>
      </c>
      <c r="AX413" s="11" t="s">
        <v>82</v>
      </c>
      <c r="AY413" s="216" t="s">
        <v>137</v>
      </c>
    </row>
    <row r="414" spans="2:65" s="12" customFormat="1" ht="13.5">
      <c r="B414" s="217"/>
      <c r="C414" s="218"/>
      <c r="D414" s="207" t="s">
        <v>146</v>
      </c>
      <c r="E414" s="219" t="s">
        <v>38</v>
      </c>
      <c r="F414" s="220" t="s">
        <v>421</v>
      </c>
      <c r="G414" s="218"/>
      <c r="H414" s="221">
        <v>60.08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146</v>
      </c>
      <c r="AU414" s="227" t="s">
        <v>91</v>
      </c>
      <c r="AV414" s="12" t="s">
        <v>91</v>
      </c>
      <c r="AW414" s="12" t="s">
        <v>45</v>
      </c>
      <c r="AX414" s="12" t="s">
        <v>82</v>
      </c>
      <c r="AY414" s="227" t="s">
        <v>137</v>
      </c>
    </row>
    <row r="415" spans="2:65" s="13" customFormat="1" ht="13.5">
      <c r="B415" s="228"/>
      <c r="C415" s="229"/>
      <c r="D415" s="207" t="s">
        <v>146</v>
      </c>
      <c r="E415" s="240" t="s">
        <v>38</v>
      </c>
      <c r="F415" s="241" t="s">
        <v>149</v>
      </c>
      <c r="G415" s="229"/>
      <c r="H415" s="242">
        <v>60.08</v>
      </c>
      <c r="I415" s="234"/>
      <c r="J415" s="229"/>
      <c r="K415" s="229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146</v>
      </c>
      <c r="AU415" s="239" t="s">
        <v>91</v>
      </c>
      <c r="AV415" s="13" t="s">
        <v>144</v>
      </c>
      <c r="AW415" s="13" t="s">
        <v>45</v>
      </c>
      <c r="AX415" s="13" t="s">
        <v>82</v>
      </c>
      <c r="AY415" s="239" t="s">
        <v>137</v>
      </c>
    </row>
    <row r="416" spans="2:65" s="12" customFormat="1" ht="13.5">
      <c r="B416" s="217"/>
      <c r="C416" s="218"/>
      <c r="D416" s="207" t="s">
        <v>146</v>
      </c>
      <c r="E416" s="219" t="s">
        <v>38</v>
      </c>
      <c r="F416" s="220" t="s">
        <v>514</v>
      </c>
      <c r="G416" s="218"/>
      <c r="H416" s="221">
        <v>12.016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146</v>
      </c>
      <c r="AU416" s="227" t="s">
        <v>91</v>
      </c>
      <c r="AV416" s="12" t="s">
        <v>91</v>
      </c>
      <c r="AW416" s="12" t="s">
        <v>45</v>
      </c>
      <c r="AX416" s="12" t="s">
        <v>82</v>
      </c>
      <c r="AY416" s="227" t="s">
        <v>137</v>
      </c>
    </row>
    <row r="417" spans="2:65" s="13" customFormat="1" ht="13.5">
      <c r="B417" s="228"/>
      <c r="C417" s="229"/>
      <c r="D417" s="230" t="s">
        <v>146</v>
      </c>
      <c r="E417" s="231" t="s">
        <v>38</v>
      </c>
      <c r="F417" s="232" t="s">
        <v>149</v>
      </c>
      <c r="G417" s="229"/>
      <c r="H417" s="233">
        <v>12.016</v>
      </c>
      <c r="I417" s="234"/>
      <c r="J417" s="229"/>
      <c r="K417" s="229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146</v>
      </c>
      <c r="AU417" s="239" t="s">
        <v>91</v>
      </c>
      <c r="AV417" s="13" t="s">
        <v>144</v>
      </c>
      <c r="AW417" s="13" t="s">
        <v>45</v>
      </c>
      <c r="AX417" s="13" t="s">
        <v>25</v>
      </c>
      <c r="AY417" s="239" t="s">
        <v>137</v>
      </c>
    </row>
    <row r="418" spans="2:65" s="1" customFormat="1" ht="22.5" customHeight="1">
      <c r="B418" s="41"/>
      <c r="C418" s="193" t="s">
        <v>515</v>
      </c>
      <c r="D418" s="193" t="s">
        <v>139</v>
      </c>
      <c r="E418" s="194" t="s">
        <v>516</v>
      </c>
      <c r="F418" s="195" t="s">
        <v>517</v>
      </c>
      <c r="G418" s="196" t="s">
        <v>196</v>
      </c>
      <c r="H418" s="197">
        <v>60.08</v>
      </c>
      <c r="I418" s="198"/>
      <c r="J418" s="199">
        <f>ROUND(I418*H418,2)</f>
        <v>0</v>
      </c>
      <c r="K418" s="195" t="s">
        <v>143</v>
      </c>
      <c r="L418" s="61"/>
      <c r="M418" s="200" t="s">
        <v>38</v>
      </c>
      <c r="N418" s="201" t="s">
        <v>53</v>
      </c>
      <c r="O418" s="42"/>
      <c r="P418" s="202">
        <f>O418*H418</f>
        <v>0</v>
      </c>
      <c r="Q418" s="202">
        <v>0</v>
      </c>
      <c r="R418" s="202">
        <f>Q418*H418</f>
        <v>0</v>
      </c>
      <c r="S418" s="202">
        <v>2.5000000000000001E-2</v>
      </c>
      <c r="T418" s="203">
        <f>S418*H418</f>
        <v>1.502</v>
      </c>
      <c r="AR418" s="23" t="s">
        <v>243</v>
      </c>
      <c r="AT418" s="23" t="s">
        <v>139</v>
      </c>
      <c r="AU418" s="23" t="s">
        <v>91</v>
      </c>
      <c r="AY418" s="23" t="s">
        <v>137</v>
      </c>
      <c r="BE418" s="204">
        <f>IF(N418="základní",J418,0)</f>
        <v>0</v>
      </c>
      <c r="BF418" s="204">
        <f>IF(N418="snížená",J418,0)</f>
        <v>0</v>
      </c>
      <c r="BG418" s="204">
        <f>IF(N418="zákl. přenesená",J418,0)</f>
        <v>0</v>
      </c>
      <c r="BH418" s="204">
        <f>IF(N418="sníž. přenesená",J418,0)</f>
        <v>0</v>
      </c>
      <c r="BI418" s="204">
        <f>IF(N418="nulová",J418,0)</f>
        <v>0</v>
      </c>
      <c r="BJ418" s="23" t="s">
        <v>25</v>
      </c>
      <c r="BK418" s="204">
        <f>ROUND(I418*H418,2)</f>
        <v>0</v>
      </c>
      <c r="BL418" s="23" t="s">
        <v>243</v>
      </c>
      <c r="BM418" s="23" t="s">
        <v>518</v>
      </c>
    </row>
    <row r="419" spans="2:65" s="12" customFormat="1" ht="13.5">
      <c r="B419" s="217"/>
      <c r="C419" s="218"/>
      <c r="D419" s="207" t="s">
        <v>146</v>
      </c>
      <c r="E419" s="219" t="s">
        <v>38</v>
      </c>
      <c r="F419" s="220" t="s">
        <v>421</v>
      </c>
      <c r="G419" s="218"/>
      <c r="H419" s="221">
        <v>60.08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146</v>
      </c>
      <c r="AU419" s="227" t="s">
        <v>91</v>
      </c>
      <c r="AV419" s="12" t="s">
        <v>91</v>
      </c>
      <c r="AW419" s="12" t="s">
        <v>45</v>
      </c>
      <c r="AX419" s="12" t="s">
        <v>82</v>
      </c>
      <c r="AY419" s="227" t="s">
        <v>137</v>
      </c>
    </row>
    <row r="420" spans="2:65" s="13" customFormat="1" ht="13.5">
      <c r="B420" s="228"/>
      <c r="C420" s="229"/>
      <c r="D420" s="230" t="s">
        <v>146</v>
      </c>
      <c r="E420" s="231" t="s">
        <v>38</v>
      </c>
      <c r="F420" s="232" t="s">
        <v>149</v>
      </c>
      <c r="G420" s="229"/>
      <c r="H420" s="233">
        <v>60.08</v>
      </c>
      <c r="I420" s="234"/>
      <c r="J420" s="229"/>
      <c r="K420" s="229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146</v>
      </c>
      <c r="AU420" s="239" t="s">
        <v>91</v>
      </c>
      <c r="AV420" s="13" t="s">
        <v>144</v>
      </c>
      <c r="AW420" s="13" t="s">
        <v>45</v>
      </c>
      <c r="AX420" s="13" t="s">
        <v>25</v>
      </c>
      <c r="AY420" s="239" t="s">
        <v>137</v>
      </c>
    </row>
    <row r="421" spans="2:65" s="1" customFormat="1" ht="31.5" customHeight="1">
      <c r="B421" s="41"/>
      <c r="C421" s="193" t="s">
        <v>519</v>
      </c>
      <c r="D421" s="193" t="s">
        <v>139</v>
      </c>
      <c r="E421" s="194" t="s">
        <v>520</v>
      </c>
      <c r="F421" s="195" t="s">
        <v>521</v>
      </c>
      <c r="G421" s="196" t="s">
        <v>196</v>
      </c>
      <c r="H421" s="197">
        <v>60.08</v>
      </c>
      <c r="I421" s="198"/>
      <c r="J421" s="199">
        <f>ROUND(I421*H421,2)</f>
        <v>0</v>
      </c>
      <c r="K421" s="195" t="s">
        <v>143</v>
      </c>
      <c r="L421" s="61"/>
      <c r="M421" s="200" t="s">
        <v>38</v>
      </c>
      <c r="N421" s="201" t="s">
        <v>53</v>
      </c>
      <c r="O421" s="42"/>
      <c r="P421" s="202">
        <f>O421*H421</f>
        <v>0</v>
      </c>
      <c r="Q421" s="202">
        <v>4.8000000000000001E-4</v>
      </c>
      <c r="R421" s="202">
        <f>Q421*H421</f>
        <v>2.88384E-2</v>
      </c>
      <c r="S421" s="202">
        <v>0</v>
      </c>
      <c r="T421" s="203">
        <f>S421*H421</f>
        <v>0</v>
      </c>
      <c r="AR421" s="23" t="s">
        <v>243</v>
      </c>
      <c r="AT421" s="23" t="s">
        <v>139</v>
      </c>
      <c r="AU421" s="23" t="s">
        <v>91</v>
      </c>
      <c r="AY421" s="23" t="s">
        <v>137</v>
      </c>
      <c r="BE421" s="204">
        <f>IF(N421="základní",J421,0)</f>
        <v>0</v>
      </c>
      <c r="BF421" s="204">
        <f>IF(N421="snížená",J421,0)</f>
        <v>0</v>
      </c>
      <c r="BG421" s="204">
        <f>IF(N421="zákl. přenesená",J421,0)</f>
        <v>0</v>
      </c>
      <c r="BH421" s="204">
        <f>IF(N421="sníž. přenesená",J421,0)</f>
        <v>0</v>
      </c>
      <c r="BI421" s="204">
        <f>IF(N421="nulová",J421,0)</f>
        <v>0</v>
      </c>
      <c r="BJ421" s="23" t="s">
        <v>25</v>
      </c>
      <c r="BK421" s="204">
        <f>ROUND(I421*H421,2)</f>
        <v>0</v>
      </c>
      <c r="BL421" s="23" t="s">
        <v>243</v>
      </c>
      <c r="BM421" s="23" t="s">
        <v>522</v>
      </c>
    </row>
    <row r="422" spans="2:65" s="11" customFormat="1" ht="13.5">
      <c r="B422" s="205"/>
      <c r="C422" s="206"/>
      <c r="D422" s="207" t="s">
        <v>146</v>
      </c>
      <c r="E422" s="208" t="s">
        <v>38</v>
      </c>
      <c r="F422" s="209" t="s">
        <v>260</v>
      </c>
      <c r="G422" s="206"/>
      <c r="H422" s="210" t="s">
        <v>38</v>
      </c>
      <c r="I422" s="211"/>
      <c r="J422" s="206"/>
      <c r="K422" s="206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146</v>
      </c>
      <c r="AU422" s="216" t="s">
        <v>91</v>
      </c>
      <c r="AV422" s="11" t="s">
        <v>25</v>
      </c>
      <c r="AW422" s="11" t="s">
        <v>45</v>
      </c>
      <c r="AX422" s="11" t="s">
        <v>82</v>
      </c>
      <c r="AY422" s="216" t="s">
        <v>137</v>
      </c>
    </row>
    <row r="423" spans="2:65" s="12" customFormat="1" ht="13.5">
      <c r="B423" s="217"/>
      <c r="C423" s="218"/>
      <c r="D423" s="207" t="s">
        <v>146</v>
      </c>
      <c r="E423" s="219" t="s">
        <v>38</v>
      </c>
      <c r="F423" s="220" t="s">
        <v>421</v>
      </c>
      <c r="G423" s="218"/>
      <c r="H423" s="221">
        <v>60.08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146</v>
      </c>
      <c r="AU423" s="227" t="s">
        <v>91</v>
      </c>
      <c r="AV423" s="12" t="s">
        <v>91</v>
      </c>
      <c r="AW423" s="12" t="s">
        <v>45</v>
      </c>
      <c r="AX423" s="12" t="s">
        <v>82</v>
      </c>
      <c r="AY423" s="227" t="s">
        <v>137</v>
      </c>
    </row>
    <row r="424" spans="2:65" s="13" customFormat="1" ht="13.5">
      <c r="B424" s="228"/>
      <c r="C424" s="229"/>
      <c r="D424" s="230" t="s">
        <v>146</v>
      </c>
      <c r="E424" s="231" t="s">
        <v>38</v>
      </c>
      <c r="F424" s="232" t="s">
        <v>149</v>
      </c>
      <c r="G424" s="229"/>
      <c r="H424" s="233">
        <v>60.08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146</v>
      </c>
      <c r="AU424" s="239" t="s">
        <v>91</v>
      </c>
      <c r="AV424" s="13" t="s">
        <v>144</v>
      </c>
      <c r="AW424" s="13" t="s">
        <v>45</v>
      </c>
      <c r="AX424" s="13" t="s">
        <v>25</v>
      </c>
      <c r="AY424" s="239" t="s">
        <v>137</v>
      </c>
    </row>
    <row r="425" spans="2:65" s="1" customFormat="1" ht="31.5" customHeight="1">
      <c r="B425" s="41"/>
      <c r="C425" s="193" t="s">
        <v>523</v>
      </c>
      <c r="D425" s="193" t="s">
        <v>139</v>
      </c>
      <c r="E425" s="194" t="s">
        <v>524</v>
      </c>
      <c r="F425" s="195" t="s">
        <v>525</v>
      </c>
      <c r="G425" s="196" t="s">
        <v>434</v>
      </c>
      <c r="H425" s="245"/>
      <c r="I425" s="198"/>
      <c r="J425" s="199">
        <f>ROUND(I425*H425,2)</f>
        <v>0</v>
      </c>
      <c r="K425" s="195" t="s">
        <v>143</v>
      </c>
      <c r="L425" s="61"/>
      <c r="M425" s="200" t="s">
        <v>38</v>
      </c>
      <c r="N425" s="201" t="s">
        <v>53</v>
      </c>
      <c r="O425" s="42"/>
      <c r="P425" s="202">
        <f>O425*H425</f>
        <v>0</v>
      </c>
      <c r="Q425" s="202">
        <v>0</v>
      </c>
      <c r="R425" s="202">
        <f>Q425*H425</f>
        <v>0</v>
      </c>
      <c r="S425" s="202">
        <v>0</v>
      </c>
      <c r="T425" s="203">
        <f>S425*H425</f>
        <v>0</v>
      </c>
      <c r="AR425" s="23" t="s">
        <v>243</v>
      </c>
      <c r="AT425" s="23" t="s">
        <v>139</v>
      </c>
      <c r="AU425" s="23" t="s">
        <v>91</v>
      </c>
      <c r="AY425" s="23" t="s">
        <v>137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23" t="s">
        <v>25</v>
      </c>
      <c r="BK425" s="204">
        <f>ROUND(I425*H425,2)</f>
        <v>0</v>
      </c>
      <c r="BL425" s="23" t="s">
        <v>243</v>
      </c>
      <c r="BM425" s="23" t="s">
        <v>526</v>
      </c>
    </row>
    <row r="426" spans="2:65" s="10" customFormat="1" ht="29.85" customHeight="1">
      <c r="B426" s="176"/>
      <c r="C426" s="177"/>
      <c r="D426" s="190" t="s">
        <v>81</v>
      </c>
      <c r="E426" s="191" t="s">
        <v>527</v>
      </c>
      <c r="F426" s="191" t="s">
        <v>528</v>
      </c>
      <c r="G426" s="177"/>
      <c r="H426" s="177"/>
      <c r="I426" s="180"/>
      <c r="J426" s="192">
        <f>BK426</f>
        <v>0</v>
      </c>
      <c r="K426" s="177"/>
      <c r="L426" s="182"/>
      <c r="M426" s="183"/>
      <c r="N426" s="184"/>
      <c r="O426" s="184"/>
      <c r="P426" s="185">
        <f>SUM(P427:P443)</f>
        <v>0</v>
      </c>
      <c r="Q426" s="184"/>
      <c r="R426" s="185">
        <f>SUM(R427:R443)</f>
        <v>0</v>
      </c>
      <c r="S426" s="184"/>
      <c r="T426" s="186">
        <f>SUM(T427:T443)</f>
        <v>0.36296</v>
      </c>
      <c r="AR426" s="187" t="s">
        <v>91</v>
      </c>
      <c r="AT426" s="188" t="s">
        <v>81</v>
      </c>
      <c r="AU426" s="188" t="s">
        <v>25</v>
      </c>
      <c r="AY426" s="187" t="s">
        <v>137</v>
      </c>
      <c r="BK426" s="189">
        <f>SUM(BK427:BK443)</f>
        <v>0</v>
      </c>
    </row>
    <row r="427" spans="2:65" s="1" customFormat="1" ht="22.5" customHeight="1">
      <c r="B427" s="41"/>
      <c r="C427" s="193" t="s">
        <v>529</v>
      </c>
      <c r="D427" s="193" t="s">
        <v>139</v>
      </c>
      <c r="E427" s="194" t="s">
        <v>530</v>
      </c>
      <c r="F427" s="195" t="s">
        <v>531</v>
      </c>
      <c r="G427" s="196" t="s">
        <v>196</v>
      </c>
      <c r="H427" s="197">
        <v>145.184</v>
      </c>
      <c r="I427" s="198"/>
      <c r="J427" s="199">
        <f>ROUND(I427*H427,2)</f>
        <v>0</v>
      </c>
      <c r="K427" s="195" t="s">
        <v>143</v>
      </c>
      <c r="L427" s="61"/>
      <c r="M427" s="200" t="s">
        <v>38</v>
      </c>
      <c r="N427" s="201" t="s">
        <v>53</v>
      </c>
      <c r="O427" s="42"/>
      <c r="P427" s="202">
        <f>O427*H427</f>
        <v>0</v>
      </c>
      <c r="Q427" s="202">
        <v>0</v>
      </c>
      <c r="R427" s="202">
        <f>Q427*H427</f>
        <v>0</v>
      </c>
      <c r="S427" s="202">
        <v>2.5000000000000001E-3</v>
      </c>
      <c r="T427" s="203">
        <f>S427*H427</f>
        <v>0.36296</v>
      </c>
      <c r="AR427" s="23" t="s">
        <v>243</v>
      </c>
      <c r="AT427" s="23" t="s">
        <v>139</v>
      </c>
      <c r="AU427" s="23" t="s">
        <v>91</v>
      </c>
      <c r="AY427" s="23" t="s">
        <v>137</v>
      </c>
      <c r="BE427" s="204">
        <f>IF(N427="základní",J427,0)</f>
        <v>0</v>
      </c>
      <c r="BF427" s="204">
        <f>IF(N427="snížená",J427,0)</f>
        <v>0</v>
      </c>
      <c r="BG427" s="204">
        <f>IF(N427="zákl. přenesená",J427,0)</f>
        <v>0</v>
      </c>
      <c r="BH427" s="204">
        <f>IF(N427="sníž. přenesená",J427,0)</f>
        <v>0</v>
      </c>
      <c r="BI427" s="204">
        <f>IF(N427="nulová",J427,0)</f>
        <v>0</v>
      </c>
      <c r="BJ427" s="23" t="s">
        <v>25</v>
      </c>
      <c r="BK427" s="204">
        <f>ROUND(I427*H427,2)</f>
        <v>0</v>
      </c>
      <c r="BL427" s="23" t="s">
        <v>243</v>
      </c>
      <c r="BM427" s="23" t="s">
        <v>532</v>
      </c>
    </row>
    <row r="428" spans="2:65" s="11" customFormat="1" ht="13.5">
      <c r="B428" s="205"/>
      <c r="C428" s="206"/>
      <c r="D428" s="207" t="s">
        <v>146</v>
      </c>
      <c r="E428" s="208" t="s">
        <v>38</v>
      </c>
      <c r="F428" s="209" t="s">
        <v>219</v>
      </c>
      <c r="G428" s="206"/>
      <c r="H428" s="210" t="s">
        <v>38</v>
      </c>
      <c r="I428" s="211"/>
      <c r="J428" s="206"/>
      <c r="K428" s="206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146</v>
      </c>
      <c r="AU428" s="216" t="s">
        <v>91</v>
      </c>
      <c r="AV428" s="11" t="s">
        <v>25</v>
      </c>
      <c r="AW428" s="11" t="s">
        <v>45</v>
      </c>
      <c r="AX428" s="11" t="s">
        <v>82</v>
      </c>
      <c r="AY428" s="216" t="s">
        <v>137</v>
      </c>
    </row>
    <row r="429" spans="2:65" s="12" customFormat="1" ht="13.5">
      <c r="B429" s="217"/>
      <c r="C429" s="218"/>
      <c r="D429" s="207" t="s">
        <v>146</v>
      </c>
      <c r="E429" s="219" t="s">
        <v>38</v>
      </c>
      <c r="F429" s="220" t="s">
        <v>220</v>
      </c>
      <c r="G429" s="218"/>
      <c r="H429" s="221">
        <v>2.3879999999999999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146</v>
      </c>
      <c r="AU429" s="227" t="s">
        <v>91</v>
      </c>
      <c r="AV429" s="12" t="s">
        <v>91</v>
      </c>
      <c r="AW429" s="12" t="s">
        <v>45</v>
      </c>
      <c r="AX429" s="12" t="s">
        <v>82</v>
      </c>
      <c r="AY429" s="227" t="s">
        <v>137</v>
      </c>
    </row>
    <row r="430" spans="2:65" s="12" customFormat="1" ht="13.5">
      <c r="B430" s="217"/>
      <c r="C430" s="218"/>
      <c r="D430" s="207" t="s">
        <v>146</v>
      </c>
      <c r="E430" s="219" t="s">
        <v>38</v>
      </c>
      <c r="F430" s="220" t="s">
        <v>221</v>
      </c>
      <c r="G430" s="218"/>
      <c r="H430" s="221">
        <v>3.01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146</v>
      </c>
      <c r="AU430" s="227" t="s">
        <v>91</v>
      </c>
      <c r="AV430" s="12" t="s">
        <v>91</v>
      </c>
      <c r="AW430" s="12" t="s">
        <v>45</v>
      </c>
      <c r="AX430" s="12" t="s">
        <v>82</v>
      </c>
      <c r="AY430" s="227" t="s">
        <v>137</v>
      </c>
    </row>
    <row r="431" spans="2:65" s="12" customFormat="1" ht="13.5">
      <c r="B431" s="217"/>
      <c r="C431" s="218"/>
      <c r="D431" s="207" t="s">
        <v>146</v>
      </c>
      <c r="E431" s="219" t="s">
        <v>38</v>
      </c>
      <c r="F431" s="220" t="s">
        <v>222</v>
      </c>
      <c r="G431" s="218"/>
      <c r="H431" s="221">
        <v>3.89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146</v>
      </c>
      <c r="AU431" s="227" t="s">
        <v>91</v>
      </c>
      <c r="AV431" s="12" t="s">
        <v>91</v>
      </c>
      <c r="AW431" s="12" t="s">
        <v>45</v>
      </c>
      <c r="AX431" s="12" t="s">
        <v>82</v>
      </c>
      <c r="AY431" s="227" t="s">
        <v>137</v>
      </c>
    </row>
    <row r="432" spans="2:65" s="12" customFormat="1" ht="13.5">
      <c r="B432" s="217"/>
      <c r="C432" s="218"/>
      <c r="D432" s="207" t="s">
        <v>146</v>
      </c>
      <c r="E432" s="219" t="s">
        <v>38</v>
      </c>
      <c r="F432" s="220" t="s">
        <v>223</v>
      </c>
      <c r="G432" s="218"/>
      <c r="H432" s="221">
        <v>5.8029999999999999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146</v>
      </c>
      <c r="AU432" s="227" t="s">
        <v>91</v>
      </c>
      <c r="AV432" s="12" t="s">
        <v>91</v>
      </c>
      <c r="AW432" s="12" t="s">
        <v>45</v>
      </c>
      <c r="AX432" s="12" t="s">
        <v>82</v>
      </c>
      <c r="AY432" s="227" t="s">
        <v>137</v>
      </c>
    </row>
    <row r="433" spans="2:65" s="12" customFormat="1" ht="13.5">
      <c r="B433" s="217"/>
      <c r="C433" s="218"/>
      <c r="D433" s="207" t="s">
        <v>146</v>
      </c>
      <c r="E433" s="219" t="s">
        <v>38</v>
      </c>
      <c r="F433" s="220" t="s">
        <v>224</v>
      </c>
      <c r="G433" s="218"/>
      <c r="H433" s="221">
        <v>1.881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146</v>
      </c>
      <c r="AU433" s="227" t="s">
        <v>91</v>
      </c>
      <c r="AV433" s="12" t="s">
        <v>91</v>
      </c>
      <c r="AW433" s="12" t="s">
        <v>45</v>
      </c>
      <c r="AX433" s="12" t="s">
        <v>82</v>
      </c>
      <c r="AY433" s="227" t="s">
        <v>137</v>
      </c>
    </row>
    <row r="434" spans="2:65" s="12" customFormat="1" ht="13.5">
      <c r="B434" s="217"/>
      <c r="C434" s="218"/>
      <c r="D434" s="207" t="s">
        <v>146</v>
      </c>
      <c r="E434" s="219" t="s">
        <v>38</v>
      </c>
      <c r="F434" s="220" t="s">
        <v>225</v>
      </c>
      <c r="G434" s="218"/>
      <c r="H434" s="221">
        <v>3.9710000000000001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146</v>
      </c>
      <c r="AU434" s="227" t="s">
        <v>91</v>
      </c>
      <c r="AV434" s="12" t="s">
        <v>91</v>
      </c>
      <c r="AW434" s="12" t="s">
        <v>45</v>
      </c>
      <c r="AX434" s="12" t="s">
        <v>82</v>
      </c>
      <c r="AY434" s="227" t="s">
        <v>137</v>
      </c>
    </row>
    <row r="435" spans="2:65" s="12" customFormat="1" ht="13.5">
      <c r="B435" s="217"/>
      <c r="C435" s="218"/>
      <c r="D435" s="207" t="s">
        <v>146</v>
      </c>
      <c r="E435" s="219" t="s">
        <v>38</v>
      </c>
      <c r="F435" s="220" t="s">
        <v>226</v>
      </c>
      <c r="G435" s="218"/>
      <c r="H435" s="221">
        <v>12.95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146</v>
      </c>
      <c r="AU435" s="227" t="s">
        <v>91</v>
      </c>
      <c r="AV435" s="12" t="s">
        <v>91</v>
      </c>
      <c r="AW435" s="12" t="s">
        <v>45</v>
      </c>
      <c r="AX435" s="12" t="s">
        <v>82</v>
      </c>
      <c r="AY435" s="227" t="s">
        <v>137</v>
      </c>
    </row>
    <row r="436" spans="2:65" s="12" customFormat="1" ht="13.5">
      <c r="B436" s="217"/>
      <c r="C436" s="218"/>
      <c r="D436" s="207" t="s">
        <v>146</v>
      </c>
      <c r="E436" s="219" t="s">
        <v>38</v>
      </c>
      <c r="F436" s="220" t="s">
        <v>227</v>
      </c>
      <c r="G436" s="218"/>
      <c r="H436" s="221">
        <v>13.657999999999999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146</v>
      </c>
      <c r="AU436" s="227" t="s">
        <v>91</v>
      </c>
      <c r="AV436" s="12" t="s">
        <v>91</v>
      </c>
      <c r="AW436" s="12" t="s">
        <v>45</v>
      </c>
      <c r="AX436" s="12" t="s">
        <v>82</v>
      </c>
      <c r="AY436" s="227" t="s">
        <v>137</v>
      </c>
    </row>
    <row r="437" spans="2:65" s="12" customFormat="1" ht="13.5">
      <c r="B437" s="217"/>
      <c r="C437" s="218"/>
      <c r="D437" s="207" t="s">
        <v>146</v>
      </c>
      <c r="E437" s="219" t="s">
        <v>38</v>
      </c>
      <c r="F437" s="220" t="s">
        <v>228</v>
      </c>
      <c r="G437" s="218"/>
      <c r="H437" s="221">
        <v>15.62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146</v>
      </c>
      <c r="AU437" s="227" t="s">
        <v>91</v>
      </c>
      <c r="AV437" s="12" t="s">
        <v>91</v>
      </c>
      <c r="AW437" s="12" t="s">
        <v>45</v>
      </c>
      <c r="AX437" s="12" t="s">
        <v>82</v>
      </c>
      <c r="AY437" s="227" t="s">
        <v>137</v>
      </c>
    </row>
    <row r="438" spans="2:65" s="12" customFormat="1" ht="13.5">
      <c r="B438" s="217"/>
      <c r="C438" s="218"/>
      <c r="D438" s="207" t="s">
        <v>146</v>
      </c>
      <c r="E438" s="219" t="s">
        <v>38</v>
      </c>
      <c r="F438" s="220" t="s">
        <v>229</v>
      </c>
      <c r="G438" s="218"/>
      <c r="H438" s="221">
        <v>12.602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146</v>
      </c>
      <c r="AU438" s="227" t="s">
        <v>91</v>
      </c>
      <c r="AV438" s="12" t="s">
        <v>91</v>
      </c>
      <c r="AW438" s="12" t="s">
        <v>45</v>
      </c>
      <c r="AX438" s="12" t="s">
        <v>82</v>
      </c>
      <c r="AY438" s="227" t="s">
        <v>137</v>
      </c>
    </row>
    <row r="439" spans="2:65" s="12" customFormat="1" ht="13.5">
      <c r="B439" s="217"/>
      <c r="C439" s="218"/>
      <c r="D439" s="207" t="s">
        <v>146</v>
      </c>
      <c r="E439" s="219" t="s">
        <v>38</v>
      </c>
      <c r="F439" s="220" t="s">
        <v>230</v>
      </c>
      <c r="G439" s="218"/>
      <c r="H439" s="221">
        <v>16.164000000000001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146</v>
      </c>
      <c r="AU439" s="227" t="s">
        <v>91</v>
      </c>
      <c r="AV439" s="12" t="s">
        <v>91</v>
      </c>
      <c r="AW439" s="12" t="s">
        <v>45</v>
      </c>
      <c r="AX439" s="12" t="s">
        <v>82</v>
      </c>
      <c r="AY439" s="227" t="s">
        <v>137</v>
      </c>
    </row>
    <row r="440" spans="2:65" s="12" customFormat="1" ht="13.5">
      <c r="B440" s="217"/>
      <c r="C440" s="218"/>
      <c r="D440" s="207" t="s">
        <v>146</v>
      </c>
      <c r="E440" s="219" t="s">
        <v>38</v>
      </c>
      <c r="F440" s="220" t="s">
        <v>231</v>
      </c>
      <c r="G440" s="218"/>
      <c r="H440" s="221">
        <v>16.36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146</v>
      </c>
      <c r="AU440" s="227" t="s">
        <v>91</v>
      </c>
      <c r="AV440" s="12" t="s">
        <v>91</v>
      </c>
      <c r="AW440" s="12" t="s">
        <v>45</v>
      </c>
      <c r="AX440" s="12" t="s">
        <v>82</v>
      </c>
      <c r="AY440" s="227" t="s">
        <v>137</v>
      </c>
    </row>
    <row r="441" spans="2:65" s="12" customFormat="1" ht="13.5">
      <c r="B441" s="217"/>
      <c r="C441" s="218"/>
      <c r="D441" s="207" t="s">
        <v>146</v>
      </c>
      <c r="E441" s="219" t="s">
        <v>38</v>
      </c>
      <c r="F441" s="220" t="s">
        <v>232</v>
      </c>
      <c r="G441" s="218"/>
      <c r="H441" s="221">
        <v>21.076000000000001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146</v>
      </c>
      <c r="AU441" s="227" t="s">
        <v>91</v>
      </c>
      <c r="AV441" s="12" t="s">
        <v>91</v>
      </c>
      <c r="AW441" s="12" t="s">
        <v>45</v>
      </c>
      <c r="AX441" s="12" t="s">
        <v>82</v>
      </c>
      <c r="AY441" s="227" t="s">
        <v>137</v>
      </c>
    </row>
    <row r="442" spans="2:65" s="12" customFormat="1" ht="13.5">
      <c r="B442" s="217"/>
      <c r="C442" s="218"/>
      <c r="D442" s="207" t="s">
        <v>146</v>
      </c>
      <c r="E442" s="219" t="s">
        <v>38</v>
      </c>
      <c r="F442" s="220" t="s">
        <v>233</v>
      </c>
      <c r="G442" s="218"/>
      <c r="H442" s="221">
        <v>15.811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146</v>
      </c>
      <c r="AU442" s="227" t="s">
        <v>91</v>
      </c>
      <c r="AV442" s="12" t="s">
        <v>91</v>
      </c>
      <c r="AW442" s="12" t="s">
        <v>45</v>
      </c>
      <c r="AX442" s="12" t="s">
        <v>82</v>
      </c>
      <c r="AY442" s="227" t="s">
        <v>137</v>
      </c>
    </row>
    <row r="443" spans="2:65" s="13" customFormat="1" ht="13.5">
      <c r="B443" s="228"/>
      <c r="C443" s="229"/>
      <c r="D443" s="207" t="s">
        <v>146</v>
      </c>
      <c r="E443" s="240" t="s">
        <v>38</v>
      </c>
      <c r="F443" s="241" t="s">
        <v>149</v>
      </c>
      <c r="G443" s="229"/>
      <c r="H443" s="242">
        <v>145.184</v>
      </c>
      <c r="I443" s="234"/>
      <c r="J443" s="229"/>
      <c r="K443" s="229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146</v>
      </c>
      <c r="AU443" s="239" t="s">
        <v>91</v>
      </c>
      <c r="AV443" s="13" t="s">
        <v>144</v>
      </c>
      <c r="AW443" s="13" t="s">
        <v>45</v>
      </c>
      <c r="AX443" s="13" t="s">
        <v>25</v>
      </c>
      <c r="AY443" s="239" t="s">
        <v>137</v>
      </c>
    </row>
    <row r="444" spans="2:65" s="10" customFormat="1" ht="29.85" customHeight="1">
      <c r="B444" s="176"/>
      <c r="C444" s="177"/>
      <c r="D444" s="190" t="s">
        <v>81</v>
      </c>
      <c r="E444" s="191" t="s">
        <v>533</v>
      </c>
      <c r="F444" s="191" t="s">
        <v>534</v>
      </c>
      <c r="G444" s="177"/>
      <c r="H444" s="177"/>
      <c r="I444" s="180"/>
      <c r="J444" s="192">
        <f>BK444</f>
        <v>0</v>
      </c>
      <c r="K444" s="177"/>
      <c r="L444" s="182"/>
      <c r="M444" s="183"/>
      <c r="N444" s="184"/>
      <c r="O444" s="184"/>
      <c r="P444" s="185">
        <f>SUM(P445:P461)</f>
        <v>0</v>
      </c>
      <c r="Q444" s="184"/>
      <c r="R444" s="185">
        <f>SUM(R445:R461)</f>
        <v>1.4626180000000001E-2</v>
      </c>
      <c r="S444" s="184"/>
      <c r="T444" s="186">
        <f>SUM(T445:T461)</f>
        <v>0</v>
      </c>
      <c r="AR444" s="187" t="s">
        <v>91</v>
      </c>
      <c r="AT444" s="188" t="s">
        <v>81</v>
      </c>
      <c r="AU444" s="188" t="s">
        <v>25</v>
      </c>
      <c r="AY444" s="187" t="s">
        <v>137</v>
      </c>
      <c r="BK444" s="189">
        <f>SUM(BK445:BK461)</f>
        <v>0</v>
      </c>
    </row>
    <row r="445" spans="2:65" s="1" customFormat="1" ht="31.5" customHeight="1">
      <c r="B445" s="41"/>
      <c r="C445" s="193" t="s">
        <v>535</v>
      </c>
      <c r="D445" s="193" t="s">
        <v>139</v>
      </c>
      <c r="E445" s="194" t="s">
        <v>536</v>
      </c>
      <c r="F445" s="195" t="s">
        <v>537</v>
      </c>
      <c r="G445" s="196" t="s">
        <v>196</v>
      </c>
      <c r="H445" s="197">
        <v>38.154000000000003</v>
      </c>
      <c r="I445" s="198"/>
      <c r="J445" s="199">
        <f>ROUND(I445*H445,2)</f>
        <v>0</v>
      </c>
      <c r="K445" s="195" t="s">
        <v>143</v>
      </c>
      <c r="L445" s="61"/>
      <c r="M445" s="200" t="s">
        <v>38</v>
      </c>
      <c r="N445" s="201" t="s">
        <v>53</v>
      </c>
      <c r="O445" s="42"/>
      <c r="P445" s="202">
        <f>O445*H445</f>
        <v>0</v>
      </c>
      <c r="Q445" s="202">
        <v>1.7000000000000001E-4</v>
      </c>
      <c r="R445" s="202">
        <f>Q445*H445</f>
        <v>6.4861800000000011E-3</v>
      </c>
      <c r="S445" s="202">
        <v>0</v>
      </c>
      <c r="T445" s="203">
        <f>S445*H445</f>
        <v>0</v>
      </c>
      <c r="AR445" s="23" t="s">
        <v>243</v>
      </c>
      <c r="AT445" s="23" t="s">
        <v>139</v>
      </c>
      <c r="AU445" s="23" t="s">
        <v>91</v>
      </c>
      <c r="AY445" s="23" t="s">
        <v>137</v>
      </c>
      <c r="BE445" s="204">
        <f>IF(N445="základní",J445,0)</f>
        <v>0</v>
      </c>
      <c r="BF445" s="204">
        <f>IF(N445="snížená",J445,0)</f>
        <v>0</v>
      </c>
      <c r="BG445" s="204">
        <f>IF(N445="zákl. přenesená",J445,0)</f>
        <v>0</v>
      </c>
      <c r="BH445" s="204">
        <f>IF(N445="sníž. přenesená",J445,0)</f>
        <v>0</v>
      </c>
      <c r="BI445" s="204">
        <f>IF(N445="nulová",J445,0)</f>
        <v>0</v>
      </c>
      <c r="BJ445" s="23" t="s">
        <v>25</v>
      </c>
      <c r="BK445" s="204">
        <f>ROUND(I445*H445,2)</f>
        <v>0</v>
      </c>
      <c r="BL445" s="23" t="s">
        <v>243</v>
      </c>
      <c r="BM445" s="23" t="s">
        <v>538</v>
      </c>
    </row>
    <row r="446" spans="2:65" s="11" customFormat="1" ht="13.5">
      <c r="B446" s="205"/>
      <c r="C446" s="206"/>
      <c r="D446" s="207" t="s">
        <v>146</v>
      </c>
      <c r="E446" s="208" t="s">
        <v>38</v>
      </c>
      <c r="F446" s="209" t="s">
        <v>539</v>
      </c>
      <c r="G446" s="206"/>
      <c r="H446" s="210" t="s">
        <v>38</v>
      </c>
      <c r="I446" s="211"/>
      <c r="J446" s="206"/>
      <c r="K446" s="206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146</v>
      </c>
      <c r="AU446" s="216" t="s">
        <v>91</v>
      </c>
      <c r="AV446" s="11" t="s">
        <v>25</v>
      </c>
      <c r="AW446" s="11" t="s">
        <v>45</v>
      </c>
      <c r="AX446" s="11" t="s">
        <v>82</v>
      </c>
      <c r="AY446" s="216" t="s">
        <v>137</v>
      </c>
    </row>
    <row r="447" spans="2:65" s="12" customFormat="1" ht="13.5">
      <c r="B447" s="217"/>
      <c r="C447" s="218"/>
      <c r="D447" s="207" t="s">
        <v>146</v>
      </c>
      <c r="E447" s="219" t="s">
        <v>38</v>
      </c>
      <c r="F447" s="220" t="s">
        <v>540</v>
      </c>
      <c r="G447" s="218"/>
      <c r="H447" s="221">
        <v>842.60900000000004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146</v>
      </c>
      <c r="AU447" s="227" t="s">
        <v>91</v>
      </c>
      <c r="AV447" s="12" t="s">
        <v>91</v>
      </c>
      <c r="AW447" s="12" t="s">
        <v>45</v>
      </c>
      <c r="AX447" s="12" t="s">
        <v>82</v>
      </c>
      <c r="AY447" s="227" t="s">
        <v>137</v>
      </c>
    </row>
    <row r="448" spans="2:65" s="11" customFormat="1" ht="13.5">
      <c r="B448" s="205"/>
      <c r="C448" s="206"/>
      <c r="D448" s="207" t="s">
        <v>146</v>
      </c>
      <c r="E448" s="208" t="s">
        <v>38</v>
      </c>
      <c r="F448" s="209" t="s">
        <v>541</v>
      </c>
      <c r="G448" s="206"/>
      <c r="H448" s="210" t="s">
        <v>38</v>
      </c>
      <c r="I448" s="211"/>
      <c r="J448" s="206"/>
      <c r="K448" s="206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146</v>
      </c>
      <c r="AU448" s="216" t="s">
        <v>91</v>
      </c>
      <c r="AV448" s="11" t="s">
        <v>25</v>
      </c>
      <c r="AW448" s="11" t="s">
        <v>45</v>
      </c>
      <c r="AX448" s="11" t="s">
        <v>82</v>
      </c>
      <c r="AY448" s="216" t="s">
        <v>137</v>
      </c>
    </row>
    <row r="449" spans="2:65" s="12" customFormat="1" ht="13.5">
      <c r="B449" s="217"/>
      <c r="C449" s="218"/>
      <c r="D449" s="207" t="s">
        <v>146</v>
      </c>
      <c r="E449" s="219" t="s">
        <v>38</v>
      </c>
      <c r="F449" s="220" t="s">
        <v>542</v>
      </c>
      <c r="G449" s="218"/>
      <c r="H449" s="221">
        <v>270.71199999999999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146</v>
      </c>
      <c r="AU449" s="227" t="s">
        <v>91</v>
      </c>
      <c r="AV449" s="12" t="s">
        <v>91</v>
      </c>
      <c r="AW449" s="12" t="s">
        <v>45</v>
      </c>
      <c r="AX449" s="12" t="s">
        <v>82</v>
      </c>
      <c r="AY449" s="227" t="s">
        <v>137</v>
      </c>
    </row>
    <row r="450" spans="2:65" s="11" customFormat="1" ht="13.5">
      <c r="B450" s="205"/>
      <c r="C450" s="206"/>
      <c r="D450" s="207" t="s">
        <v>146</v>
      </c>
      <c r="E450" s="208" t="s">
        <v>38</v>
      </c>
      <c r="F450" s="209" t="s">
        <v>543</v>
      </c>
      <c r="G450" s="206"/>
      <c r="H450" s="210" t="s">
        <v>38</v>
      </c>
      <c r="I450" s="211"/>
      <c r="J450" s="206"/>
      <c r="K450" s="206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146</v>
      </c>
      <c r="AU450" s="216" t="s">
        <v>91</v>
      </c>
      <c r="AV450" s="11" t="s">
        <v>25</v>
      </c>
      <c r="AW450" s="11" t="s">
        <v>45</v>
      </c>
      <c r="AX450" s="11" t="s">
        <v>82</v>
      </c>
      <c r="AY450" s="216" t="s">
        <v>137</v>
      </c>
    </row>
    <row r="451" spans="2:65" s="12" customFormat="1" ht="13.5">
      <c r="B451" s="217"/>
      <c r="C451" s="218"/>
      <c r="D451" s="207" t="s">
        <v>146</v>
      </c>
      <c r="E451" s="219" t="s">
        <v>38</v>
      </c>
      <c r="F451" s="220" t="s">
        <v>544</v>
      </c>
      <c r="G451" s="218"/>
      <c r="H451" s="221">
        <v>79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146</v>
      </c>
      <c r="AU451" s="227" t="s">
        <v>91</v>
      </c>
      <c r="AV451" s="12" t="s">
        <v>91</v>
      </c>
      <c r="AW451" s="12" t="s">
        <v>45</v>
      </c>
      <c r="AX451" s="12" t="s">
        <v>82</v>
      </c>
      <c r="AY451" s="227" t="s">
        <v>137</v>
      </c>
    </row>
    <row r="452" spans="2:65" s="13" customFormat="1" ht="13.5">
      <c r="B452" s="228"/>
      <c r="C452" s="229"/>
      <c r="D452" s="207" t="s">
        <v>146</v>
      </c>
      <c r="E452" s="240" t="s">
        <v>38</v>
      </c>
      <c r="F452" s="241" t="s">
        <v>149</v>
      </c>
      <c r="G452" s="229"/>
      <c r="H452" s="242">
        <v>1192.3209999999999</v>
      </c>
      <c r="I452" s="234"/>
      <c r="J452" s="229"/>
      <c r="K452" s="229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146</v>
      </c>
      <c r="AU452" s="239" t="s">
        <v>91</v>
      </c>
      <c r="AV452" s="13" t="s">
        <v>144</v>
      </c>
      <c r="AW452" s="13" t="s">
        <v>45</v>
      </c>
      <c r="AX452" s="13" t="s">
        <v>82</v>
      </c>
      <c r="AY452" s="239" t="s">
        <v>137</v>
      </c>
    </row>
    <row r="453" spans="2:65" s="12" customFormat="1" ht="13.5">
      <c r="B453" s="217"/>
      <c r="C453" s="218"/>
      <c r="D453" s="207" t="s">
        <v>146</v>
      </c>
      <c r="E453" s="219" t="s">
        <v>38</v>
      </c>
      <c r="F453" s="220" t="s">
        <v>545</v>
      </c>
      <c r="G453" s="218"/>
      <c r="H453" s="221">
        <v>38.154000000000003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146</v>
      </c>
      <c r="AU453" s="227" t="s">
        <v>91</v>
      </c>
      <c r="AV453" s="12" t="s">
        <v>91</v>
      </c>
      <c r="AW453" s="12" t="s">
        <v>45</v>
      </c>
      <c r="AX453" s="12" t="s">
        <v>82</v>
      </c>
      <c r="AY453" s="227" t="s">
        <v>137</v>
      </c>
    </row>
    <row r="454" spans="2:65" s="13" customFormat="1" ht="13.5">
      <c r="B454" s="228"/>
      <c r="C454" s="229"/>
      <c r="D454" s="230" t="s">
        <v>146</v>
      </c>
      <c r="E454" s="231" t="s">
        <v>38</v>
      </c>
      <c r="F454" s="232" t="s">
        <v>149</v>
      </c>
      <c r="G454" s="229"/>
      <c r="H454" s="233">
        <v>38.154000000000003</v>
      </c>
      <c r="I454" s="234"/>
      <c r="J454" s="229"/>
      <c r="K454" s="229"/>
      <c r="L454" s="235"/>
      <c r="M454" s="236"/>
      <c r="N454" s="237"/>
      <c r="O454" s="237"/>
      <c r="P454" s="237"/>
      <c r="Q454" s="237"/>
      <c r="R454" s="237"/>
      <c r="S454" s="237"/>
      <c r="T454" s="238"/>
      <c r="AT454" s="239" t="s">
        <v>146</v>
      </c>
      <c r="AU454" s="239" t="s">
        <v>91</v>
      </c>
      <c r="AV454" s="13" t="s">
        <v>144</v>
      </c>
      <c r="AW454" s="13" t="s">
        <v>45</v>
      </c>
      <c r="AX454" s="13" t="s">
        <v>25</v>
      </c>
      <c r="AY454" s="239" t="s">
        <v>137</v>
      </c>
    </row>
    <row r="455" spans="2:65" s="1" customFormat="1" ht="31.5" customHeight="1">
      <c r="B455" s="41"/>
      <c r="C455" s="193" t="s">
        <v>546</v>
      </c>
      <c r="D455" s="193" t="s">
        <v>139</v>
      </c>
      <c r="E455" s="194" t="s">
        <v>547</v>
      </c>
      <c r="F455" s="195" t="s">
        <v>548</v>
      </c>
      <c r="G455" s="196" t="s">
        <v>196</v>
      </c>
      <c r="H455" s="197">
        <v>22</v>
      </c>
      <c r="I455" s="198"/>
      <c r="J455" s="199">
        <f>ROUND(I455*H455,2)</f>
        <v>0</v>
      </c>
      <c r="K455" s="195" t="s">
        <v>143</v>
      </c>
      <c r="L455" s="61"/>
      <c r="M455" s="200" t="s">
        <v>38</v>
      </c>
      <c r="N455" s="201" t="s">
        <v>53</v>
      </c>
      <c r="O455" s="42"/>
      <c r="P455" s="202">
        <f>O455*H455</f>
        <v>0</v>
      </c>
      <c r="Q455" s="202">
        <v>3.6999999999999999E-4</v>
      </c>
      <c r="R455" s="202">
        <f>Q455*H455</f>
        <v>8.1399999999999997E-3</v>
      </c>
      <c r="S455" s="202">
        <v>0</v>
      </c>
      <c r="T455" s="203">
        <f>S455*H455</f>
        <v>0</v>
      </c>
      <c r="AR455" s="23" t="s">
        <v>243</v>
      </c>
      <c r="AT455" s="23" t="s">
        <v>139</v>
      </c>
      <c r="AU455" s="23" t="s">
        <v>91</v>
      </c>
      <c r="AY455" s="23" t="s">
        <v>137</v>
      </c>
      <c r="BE455" s="204">
        <f>IF(N455="základní",J455,0)</f>
        <v>0</v>
      </c>
      <c r="BF455" s="204">
        <f>IF(N455="snížená",J455,0)</f>
        <v>0</v>
      </c>
      <c r="BG455" s="204">
        <f>IF(N455="zákl. přenesená",J455,0)</f>
        <v>0</v>
      </c>
      <c r="BH455" s="204">
        <f>IF(N455="sníž. přenesená",J455,0)</f>
        <v>0</v>
      </c>
      <c r="BI455" s="204">
        <f>IF(N455="nulová",J455,0)</f>
        <v>0</v>
      </c>
      <c r="BJ455" s="23" t="s">
        <v>25</v>
      </c>
      <c r="BK455" s="204">
        <f>ROUND(I455*H455,2)</f>
        <v>0</v>
      </c>
      <c r="BL455" s="23" t="s">
        <v>243</v>
      </c>
      <c r="BM455" s="23" t="s">
        <v>549</v>
      </c>
    </row>
    <row r="456" spans="2:65" s="11" customFormat="1" ht="13.5">
      <c r="B456" s="205"/>
      <c r="C456" s="206"/>
      <c r="D456" s="207" t="s">
        <v>146</v>
      </c>
      <c r="E456" s="208" t="s">
        <v>38</v>
      </c>
      <c r="F456" s="209" t="s">
        <v>550</v>
      </c>
      <c r="G456" s="206"/>
      <c r="H456" s="210" t="s">
        <v>38</v>
      </c>
      <c r="I456" s="211"/>
      <c r="J456" s="206"/>
      <c r="K456" s="206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146</v>
      </c>
      <c r="AU456" s="216" t="s">
        <v>91</v>
      </c>
      <c r="AV456" s="11" t="s">
        <v>25</v>
      </c>
      <c r="AW456" s="11" t="s">
        <v>45</v>
      </c>
      <c r="AX456" s="11" t="s">
        <v>82</v>
      </c>
      <c r="AY456" s="216" t="s">
        <v>137</v>
      </c>
    </row>
    <row r="457" spans="2:65" s="11" customFormat="1" ht="13.5">
      <c r="B457" s="205"/>
      <c r="C457" s="206"/>
      <c r="D457" s="207" t="s">
        <v>146</v>
      </c>
      <c r="E457" s="208" t="s">
        <v>38</v>
      </c>
      <c r="F457" s="209" t="s">
        <v>551</v>
      </c>
      <c r="G457" s="206"/>
      <c r="H457" s="210" t="s">
        <v>38</v>
      </c>
      <c r="I457" s="211"/>
      <c r="J457" s="206"/>
      <c r="K457" s="206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146</v>
      </c>
      <c r="AU457" s="216" t="s">
        <v>91</v>
      </c>
      <c r="AV457" s="11" t="s">
        <v>25</v>
      </c>
      <c r="AW457" s="11" t="s">
        <v>45</v>
      </c>
      <c r="AX457" s="11" t="s">
        <v>82</v>
      </c>
      <c r="AY457" s="216" t="s">
        <v>137</v>
      </c>
    </row>
    <row r="458" spans="2:65" s="12" customFormat="1" ht="13.5">
      <c r="B458" s="217"/>
      <c r="C458" s="218"/>
      <c r="D458" s="207" t="s">
        <v>146</v>
      </c>
      <c r="E458" s="219" t="s">
        <v>38</v>
      </c>
      <c r="F458" s="220" t="s">
        <v>255</v>
      </c>
      <c r="G458" s="218"/>
      <c r="H458" s="221">
        <v>18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146</v>
      </c>
      <c r="AU458" s="227" t="s">
        <v>91</v>
      </c>
      <c r="AV458" s="12" t="s">
        <v>91</v>
      </c>
      <c r="AW458" s="12" t="s">
        <v>45</v>
      </c>
      <c r="AX458" s="12" t="s">
        <v>82</v>
      </c>
      <c r="AY458" s="227" t="s">
        <v>137</v>
      </c>
    </row>
    <row r="459" spans="2:65" s="11" customFormat="1" ht="13.5">
      <c r="B459" s="205"/>
      <c r="C459" s="206"/>
      <c r="D459" s="207" t="s">
        <v>146</v>
      </c>
      <c r="E459" s="208" t="s">
        <v>38</v>
      </c>
      <c r="F459" s="209" t="s">
        <v>552</v>
      </c>
      <c r="G459" s="206"/>
      <c r="H459" s="210" t="s">
        <v>38</v>
      </c>
      <c r="I459" s="211"/>
      <c r="J459" s="206"/>
      <c r="K459" s="206"/>
      <c r="L459" s="212"/>
      <c r="M459" s="213"/>
      <c r="N459" s="214"/>
      <c r="O459" s="214"/>
      <c r="P459" s="214"/>
      <c r="Q459" s="214"/>
      <c r="R459" s="214"/>
      <c r="S459" s="214"/>
      <c r="T459" s="215"/>
      <c r="AT459" s="216" t="s">
        <v>146</v>
      </c>
      <c r="AU459" s="216" t="s">
        <v>91</v>
      </c>
      <c r="AV459" s="11" t="s">
        <v>25</v>
      </c>
      <c r="AW459" s="11" t="s">
        <v>45</v>
      </c>
      <c r="AX459" s="11" t="s">
        <v>82</v>
      </c>
      <c r="AY459" s="216" t="s">
        <v>137</v>
      </c>
    </row>
    <row r="460" spans="2:65" s="12" customFormat="1" ht="13.5">
      <c r="B460" s="217"/>
      <c r="C460" s="218"/>
      <c r="D460" s="207" t="s">
        <v>146</v>
      </c>
      <c r="E460" s="219" t="s">
        <v>38</v>
      </c>
      <c r="F460" s="220" t="s">
        <v>553</v>
      </c>
      <c r="G460" s="218"/>
      <c r="H460" s="221">
        <v>4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146</v>
      </c>
      <c r="AU460" s="227" t="s">
        <v>91</v>
      </c>
      <c r="AV460" s="12" t="s">
        <v>91</v>
      </c>
      <c r="AW460" s="12" t="s">
        <v>45</v>
      </c>
      <c r="AX460" s="12" t="s">
        <v>82</v>
      </c>
      <c r="AY460" s="227" t="s">
        <v>137</v>
      </c>
    </row>
    <row r="461" spans="2:65" s="13" customFormat="1" ht="13.5">
      <c r="B461" s="228"/>
      <c r="C461" s="229"/>
      <c r="D461" s="207" t="s">
        <v>146</v>
      </c>
      <c r="E461" s="240" t="s">
        <v>38</v>
      </c>
      <c r="F461" s="241" t="s">
        <v>149</v>
      </c>
      <c r="G461" s="229"/>
      <c r="H461" s="242">
        <v>22</v>
      </c>
      <c r="I461" s="234"/>
      <c r="J461" s="229"/>
      <c r="K461" s="229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146</v>
      </c>
      <c r="AU461" s="239" t="s">
        <v>91</v>
      </c>
      <c r="AV461" s="13" t="s">
        <v>144</v>
      </c>
      <c r="AW461" s="13" t="s">
        <v>45</v>
      </c>
      <c r="AX461" s="13" t="s">
        <v>25</v>
      </c>
      <c r="AY461" s="239" t="s">
        <v>137</v>
      </c>
    </row>
    <row r="462" spans="2:65" s="10" customFormat="1" ht="37.35" customHeight="1">
      <c r="B462" s="176"/>
      <c r="C462" s="177"/>
      <c r="D462" s="190" t="s">
        <v>81</v>
      </c>
      <c r="E462" s="258" t="s">
        <v>554</v>
      </c>
      <c r="F462" s="258" t="s">
        <v>555</v>
      </c>
      <c r="G462" s="177"/>
      <c r="H462" s="177"/>
      <c r="I462" s="180"/>
      <c r="J462" s="259">
        <f>BK462</f>
        <v>0</v>
      </c>
      <c r="K462" s="177"/>
      <c r="L462" s="182"/>
      <c r="M462" s="183"/>
      <c r="N462" s="184"/>
      <c r="O462" s="184"/>
      <c r="P462" s="185">
        <f>SUM(P463:P471)</f>
        <v>0</v>
      </c>
      <c r="Q462" s="184"/>
      <c r="R462" s="185">
        <f>SUM(R463:R471)</f>
        <v>4.3E-3</v>
      </c>
      <c r="S462" s="184"/>
      <c r="T462" s="186">
        <f>SUM(T463:T471)</f>
        <v>0</v>
      </c>
      <c r="AR462" s="187" t="s">
        <v>144</v>
      </c>
      <c r="AT462" s="188" t="s">
        <v>81</v>
      </c>
      <c r="AU462" s="188" t="s">
        <v>82</v>
      </c>
      <c r="AY462" s="187" t="s">
        <v>137</v>
      </c>
      <c r="BK462" s="189">
        <f>SUM(BK463:BK471)</f>
        <v>0</v>
      </c>
    </row>
    <row r="463" spans="2:65" s="1" customFormat="1" ht="22.5" customHeight="1">
      <c r="B463" s="41"/>
      <c r="C463" s="193" t="s">
        <v>556</v>
      </c>
      <c r="D463" s="193" t="s">
        <v>139</v>
      </c>
      <c r="E463" s="194" t="s">
        <v>557</v>
      </c>
      <c r="F463" s="195" t="s">
        <v>558</v>
      </c>
      <c r="G463" s="196" t="s">
        <v>559</v>
      </c>
      <c r="H463" s="197">
        <v>40</v>
      </c>
      <c r="I463" s="198"/>
      <c r="J463" s="199">
        <f>ROUND(I463*H463,2)</f>
        <v>0</v>
      </c>
      <c r="K463" s="195" t="s">
        <v>143</v>
      </c>
      <c r="L463" s="61"/>
      <c r="M463" s="200" t="s">
        <v>38</v>
      </c>
      <c r="N463" s="201" t="s">
        <v>53</v>
      </c>
      <c r="O463" s="42"/>
      <c r="P463" s="202">
        <f>O463*H463</f>
        <v>0</v>
      </c>
      <c r="Q463" s="202">
        <v>0</v>
      </c>
      <c r="R463" s="202">
        <f>Q463*H463</f>
        <v>0</v>
      </c>
      <c r="S463" s="202">
        <v>0</v>
      </c>
      <c r="T463" s="203">
        <f>S463*H463</f>
        <v>0</v>
      </c>
      <c r="AR463" s="23" t="s">
        <v>560</v>
      </c>
      <c r="AT463" s="23" t="s">
        <v>139</v>
      </c>
      <c r="AU463" s="23" t="s">
        <v>25</v>
      </c>
      <c r="AY463" s="23" t="s">
        <v>137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23" t="s">
        <v>25</v>
      </c>
      <c r="BK463" s="204">
        <f>ROUND(I463*H463,2)</f>
        <v>0</v>
      </c>
      <c r="BL463" s="23" t="s">
        <v>560</v>
      </c>
      <c r="BM463" s="23" t="s">
        <v>561</v>
      </c>
    </row>
    <row r="464" spans="2:65" s="12" customFormat="1" ht="13.5">
      <c r="B464" s="217"/>
      <c r="C464" s="218"/>
      <c r="D464" s="207" t="s">
        <v>146</v>
      </c>
      <c r="E464" s="219" t="s">
        <v>38</v>
      </c>
      <c r="F464" s="220" t="s">
        <v>388</v>
      </c>
      <c r="G464" s="218"/>
      <c r="H464" s="221">
        <v>40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146</v>
      </c>
      <c r="AU464" s="227" t="s">
        <v>25</v>
      </c>
      <c r="AV464" s="12" t="s">
        <v>91</v>
      </c>
      <c r="AW464" s="12" t="s">
        <v>45</v>
      </c>
      <c r="AX464" s="12" t="s">
        <v>82</v>
      </c>
      <c r="AY464" s="227" t="s">
        <v>137</v>
      </c>
    </row>
    <row r="465" spans="2:65" s="13" customFormat="1" ht="13.5">
      <c r="B465" s="228"/>
      <c r="C465" s="229"/>
      <c r="D465" s="230" t="s">
        <v>146</v>
      </c>
      <c r="E465" s="231" t="s">
        <v>38</v>
      </c>
      <c r="F465" s="232" t="s">
        <v>149</v>
      </c>
      <c r="G465" s="229"/>
      <c r="H465" s="233">
        <v>40</v>
      </c>
      <c r="I465" s="234"/>
      <c r="J465" s="229"/>
      <c r="K465" s="229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146</v>
      </c>
      <c r="AU465" s="239" t="s">
        <v>25</v>
      </c>
      <c r="AV465" s="13" t="s">
        <v>144</v>
      </c>
      <c r="AW465" s="13" t="s">
        <v>45</v>
      </c>
      <c r="AX465" s="13" t="s">
        <v>25</v>
      </c>
      <c r="AY465" s="239" t="s">
        <v>137</v>
      </c>
    </row>
    <row r="466" spans="2:65" s="1" customFormat="1" ht="22.5" customHeight="1">
      <c r="B466" s="41"/>
      <c r="C466" s="193" t="s">
        <v>562</v>
      </c>
      <c r="D466" s="193" t="s">
        <v>139</v>
      </c>
      <c r="E466" s="194" t="s">
        <v>563</v>
      </c>
      <c r="F466" s="195" t="s">
        <v>564</v>
      </c>
      <c r="G466" s="196" t="s">
        <v>559</v>
      </c>
      <c r="H466" s="197">
        <v>40</v>
      </c>
      <c r="I466" s="198"/>
      <c r="J466" s="199">
        <f>ROUND(I466*H466,2)</f>
        <v>0</v>
      </c>
      <c r="K466" s="195" t="s">
        <v>143</v>
      </c>
      <c r="L466" s="61"/>
      <c r="M466" s="200" t="s">
        <v>38</v>
      </c>
      <c r="N466" s="201" t="s">
        <v>53</v>
      </c>
      <c r="O466" s="42"/>
      <c r="P466" s="202">
        <f>O466*H466</f>
        <v>0</v>
      </c>
      <c r="Q466" s="202">
        <v>0</v>
      </c>
      <c r="R466" s="202">
        <f>Q466*H466</f>
        <v>0</v>
      </c>
      <c r="S466" s="202">
        <v>0</v>
      </c>
      <c r="T466" s="203">
        <f>S466*H466</f>
        <v>0</v>
      </c>
      <c r="AR466" s="23" t="s">
        <v>560</v>
      </c>
      <c r="AT466" s="23" t="s">
        <v>139</v>
      </c>
      <c r="AU466" s="23" t="s">
        <v>25</v>
      </c>
      <c r="AY466" s="23" t="s">
        <v>137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23" t="s">
        <v>25</v>
      </c>
      <c r="BK466" s="204">
        <f>ROUND(I466*H466,2)</f>
        <v>0</v>
      </c>
      <c r="BL466" s="23" t="s">
        <v>560</v>
      </c>
      <c r="BM466" s="23" t="s">
        <v>565</v>
      </c>
    </row>
    <row r="467" spans="2:65" s="12" customFormat="1" ht="13.5">
      <c r="B467" s="217"/>
      <c r="C467" s="218"/>
      <c r="D467" s="207" t="s">
        <v>146</v>
      </c>
      <c r="E467" s="219" t="s">
        <v>38</v>
      </c>
      <c r="F467" s="220" t="s">
        <v>388</v>
      </c>
      <c r="G467" s="218"/>
      <c r="H467" s="221">
        <v>40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146</v>
      </c>
      <c r="AU467" s="227" t="s">
        <v>25</v>
      </c>
      <c r="AV467" s="12" t="s">
        <v>91</v>
      </c>
      <c r="AW467" s="12" t="s">
        <v>45</v>
      </c>
      <c r="AX467" s="12" t="s">
        <v>82</v>
      </c>
      <c r="AY467" s="227" t="s">
        <v>137</v>
      </c>
    </row>
    <row r="468" spans="2:65" s="13" customFormat="1" ht="13.5">
      <c r="B468" s="228"/>
      <c r="C468" s="229"/>
      <c r="D468" s="230" t="s">
        <v>146</v>
      </c>
      <c r="E468" s="231" t="s">
        <v>38</v>
      </c>
      <c r="F468" s="232" t="s">
        <v>149</v>
      </c>
      <c r="G468" s="229"/>
      <c r="H468" s="233">
        <v>40</v>
      </c>
      <c r="I468" s="234"/>
      <c r="J468" s="229"/>
      <c r="K468" s="229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146</v>
      </c>
      <c r="AU468" s="239" t="s">
        <v>25</v>
      </c>
      <c r="AV468" s="13" t="s">
        <v>144</v>
      </c>
      <c r="AW468" s="13" t="s">
        <v>45</v>
      </c>
      <c r="AX468" s="13" t="s">
        <v>25</v>
      </c>
      <c r="AY468" s="239" t="s">
        <v>137</v>
      </c>
    </row>
    <row r="469" spans="2:65" s="1" customFormat="1" ht="22.5" customHeight="1">
      <c r="B469" s="41"/>
      <c r="C469" s="246" t="s">
        <v>566</v>
      </c>
      <c r="D469" s="246" t="s">
        <v>476</v>
      </c>
      <c r="E469" s="247" t="s">
        <v>567</v>
      </c>
      <c r="F469" s="248" t="s">
        <v>568</v>
      </c>
      <c r="G469" s="249" t="s">
        <v>196</v>
      </c>
      <c r="H469" s="250">
        <v>1</v>
      </c>
      <c r="I469" s="251"/>
      <c r="J469" s="252">
        <f>ROUND(I469*H469,2)</f>
        <v>0</v>
      </c>
      <c r="K469" s="248" t="s">
        <v>38</v>
      </c>
      <c r="L469" s="253"/>
      <c r="M469" s="254" t="s">
        <v>38</v>
      </c>
      <c r="N469" s="255" t="s">
        <v>53</v>
      </c>
      <c r="O469" s="42"/>
      <c r="P469" s="202">
        <f>O469*H469</f>
        <v>0</v>
      </c>
      <c r="Q469" s="202">
        <v>4.3E-3</v>
      </c>
      <c r="R469" s="202">
        <f>Q469*H469</f>
        <v>4.3E-3</v>
      </c>
      <c r="S469" s="202">
        <v>0</v>
      </c>
      <c r="T469" s="203">
        <f>S469*H469</f>
        <v>0</v>
      </c>
      <c r="AR469" s="23" t="s">
        <v>560</v>
      </c>
      <c r="AT469" s="23" t="s">
        <v>476</v>
      </c>
      <c r="AU469" s="23" t="s">
        <v>25</v>
      </c>
      <c r="AY469" s="23" t="s">
        <v>137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23" t="s">
        <v>25</v>
      </c>
      <c r="BK469" s="204">
        <f>ROUND(I469*H469,2)</f>
        <v>0</v>
      </c>
      <c r="BL469" s="23" t="s">
        <v>560</v>
      </c>
      <c r="BM469" s="23" t="s">
        <v>569</v>
      </c>
    </row>
    <row r="470" spans="2:65" s="12" customFormat="1" ht="13.5">
      <c r="B470" s="217"/>
      <c r="C470" s="218"/>
      <c r="D470" s="207" t="s">
        <v>146</v>
      </c>
      <c r="E470" s="219" t="s">
        <v>38</v>
      </c>
      <c r="F470" s="220" t="s">
        <v>25</v>
      </c>
      <c r="G470" s="218"/>
      <c r="H470" s="221">
        <v>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146</v>
      </c>
      <c r="AU470" s="227" t="s">
        <v>25</v>
      </c>
      <c r="AV470" s="12" t="s">
        <v>91</v>
      </c>
      <c r="AW470" s="12" t="s">
        <v>45</v>
      </c>
      <c r="AX470" s="12" t="s">
        <v>82</v>
      </c>
      <c r="AY470" s="227" t="s">
        <v>137</v>
      </c>
    </row>
    <row r="471" spans="2:65" s="13" customFormat="1" ht="13.5">
      <c r="B471" s="228"/>
      <c r="C471" s="229"/>
      <c r="D471" s="207" t="s">
        <v>146</v>
      </c>
      <c r="E471" s="240" t="s">
        <v>38</v>
      </c>
      <c r="F471" s="241" t="s">
        <v>149</v>
      </c>
      <c r="G471" s="229"/>
      <c r="H471" s="242">
        <v>1</v>
      </c>
      <c r="I471" s="234"/>
      <c r="J471" s="229"/>
      <c r="K471" s="229"/>
      <c r="L471" s="235"/>
      <c r="M471" s="260"/>
      <c r="N471" s="261"/>
      <c r="O471" s="261"/>
      <c r="P471" s="261"/>
      <c r="Q471" s="261"/>
      <c r="R471" s="261"/>
      <c r="S471" s="261"/>
      <c r="T471" s="262"/>
      <c r="AT471" s="239" t="s">
        <v>146</v>
      </c>
      <c r="AU471" s="239" t="s">
        <v>25</v>
      </c>
      <c r="AV471" s="13" t="s">
        <v>144</v>
      </c>
      <c r="AW471" s="13" t="s">
        <v>45</v>
      </c>
      <c r="AX471" s="13" t="s">
        <v>25</v>
      </c>
      <c r="AY471" s="239" t="s">
        <v>137</v>
      </c>
    </row>
    <row r="472" spans="2:65" s="1" customFormat="1" ht="6.95" customHeight="1">
      <c r="B472" s="56"/>
      <c r="C472" s="57"/>
      <c r="D472" s="57"/>
      <c r="E472" s="57"/>
      <c r="F472" s="57"/>
      <c r="G472" s="57"/>
      <c r="H472" s="57"/>
      <c r="I472" s="139"/>
      <c r="J472" s="57"/>
      <c r="K472" s="57"/>
      <c r="L472" s="61"/>
    </row>
  </sheetData>
  <sheetProtection password="CC35" sheet="1" objects="1" scenarios="1" formatCells="0" formatColumns="0" formatRows="0" sort="0" autoFilter="0"/>
  <autoFilter ref="C87:K471"/>
  <mergeCells count="6">
    <mergeCell ref="L2:V2"/>
    <mergeCell ref="E7:H7"/>
    <mergeCell ref="E22:H22"/>
    <mergeCell ref="E43:H43"/>
    <mergeCell ref="E80:H80"/>
    <mergeCell ref="G1:H1"/>
  </mergeCells>
  <hyperlinks>
    <hyperlink ref="F1:G1" location="C2" display="1) Krycí list soupisu"/>
    <hyperlink ref="G1:H1" location="C50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86" t="s">
        <v>93</v>
      </c>
      <c r="H1" s="38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91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7" t="str">
        <f>'Rekapitulace stavby'!K6</f>
        <v>Oprava stropu ve 2. nadzemním podlaží</v>
      </c>
      <c r="F7" s="388"/>
      <c r="G7" s="388"/>
      <c r="H7" s="388"/>
      <c r="I7" s="116"/>
      <c r="J7" s="28"/>
      <c r="K7" s="30"/>
    </row>
    <row r="8" spans="1:70" s="1" customFormat="1">
      <c r="B8" s="41"/>
      <c r="C8" s="42"/>
      <c r="D8" s="36" t="s">
        <v>570</v>
      </c>
      <c r="E8" s="42"/>
      <c r="F8" s="42"/>
      <c r="G8" s="42"/>
      <c r="H8" s="42"/>
      <c r="I8" s="117"/>
      <c r="J8" s="42"/>
      <c r="K8" s="45"/>
    </row>
    <row r="9" spans="1:70" s="1" customFormat="1" ht="36.950000000000003" customHeight="1">
      <c r="B9" s="41"/>
      <c r="C9" s="42"/>
      <c r="D9" s="42"/>
      <c r="E9" s="383" t="s">
        <v>571</v>
      </c>
      <c r="F9" s="384"/>
      <c r="G9" s="384"/>
      <c r="H9" s="384"/>
      <c r="I9" s="11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7"/>
      <c r="J10" s="42"/>
      <c r="K10" s="45"/>
    </row>
    <row r="11" spans="1:70" s="1" customFormat="1" ht="14.45" customHeight="1">
      <c r="B11" s="41"/>
      <c r="C11" s="42"/>
      <c r="D11" s="36" t="s">
        <v>21</v>
      </c>
      <c r="E11" s="42"/>
      <c r="F11" s="34" t="s">
        <v>22</v>
      </c>
      <c r="G11" s="42"/>
      <c r="H11" s="42"/>
      <c r="I11" s="118" t="s">
        <v>23</v>
      </c>
      <c r="J11" s="34" t="s">
        <v>38</v>
      </c>
      <c r="K11" s="45"/>
    </row>
    <row r="12" spans="1:70" s="1" customFormat="1" ht="14.45" customHeight="1">
      <c r="B12" s="41"/>
      <c r="C12" s="42"/>
      <c r="D12" s="36" t="s">
        <v>26</v>
      </c>
      <c r="E12" s="42"/>
      <c r="F12" s="34" t="s">
        <v>27</v>
      </c>
      <c r="G12" s="42"/>
      <c r="H12" s="42"/>
      <c r="I12" s="118" t="s">
        <v>28</v>
      </c>
      <c r="J12" s="119" t="str">
        <f>'Rekapitulace stavby'!AN8</f>
        <v>27.2.2017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7"/>
      <c r="J13" s="42"/>
      <c r="K13" s="45"/>
    </row>
    <row r="14" spans="1:70" s="1" customFormat="1" ht="14.45" customHeight="1">
      <c r="B14" s="41"/>
      <c r="C14" s="42"/>
      <c r="D14" s="36" t="s">
        <v>36</v>
      </c>
      <c r="E14" s="42"/>
      <c r="F14" s="42"/>
      <c r="G14" s="42"/>
      <c r="H14" s="42"/>
      <c r="I14" s="118" t="s">
        <v>37</v>
      </c>
      <c r="J14" s="34" t="s">
        <v>38</v>
      </c>
      <c r="K14" s="45"/>
    </row>
    <row r="15" spans="1:70" s="1" customFormat="1" ht="18" customHeight="1">
      <c r="B15" s="41"/>
      <c r="C15" s="42"/>
      <c r="D15" s="42"/>
      <c r="E15" s="34" t="s">
        <v>39</v>
      </c>
      <c r="F15" s="42"/>
      <c r="G15" s="42"/>
      <c r="H15" s="42"/>
      <c r="I15" s="118" t="s">
        <v>40</v>
      </c>
      <c r="J15" s="34" t="s">
        <v>38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7"/>
      <c r="J16" s="42"/>
      <c r="K16" s="45"/>
    </row>
    <row r="17" spans="2:11" s="1" customFormat="1" ht="14.45" customHeight="1">
      <c r="B17" s="41"/>
      <c r="C17" s="42"/>
      <c r="D17" s="36" t="s">
        <v>41</v>
      </c>
      <c r="E17" s="42"/>
      <c r="F17" s="42"/>
      <c r="G17" s="42"/>
      <c r="H17" s="42"/>
      <c r="I17" s="118" t="s">
        <v>37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8" t="s">
        <v>40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7"/>
      <c r="J19" s="42"/>
      <c r="K19" s="45"/>
    </row>
    <row r="20" spans="2:11" s="1" customFormat="1" ht="14.45" customHeight="1">
      <c r="B20" s="41"/>
      <c r="C20" s="42"/>
      <c r="D20" s="36" t="s">
        <v>43</v>
      </c>
      <c r="E20" s="42"/>
      <c r="F20" s="42"/>
      <c r="G20" s="42"/>
      <c r="H20" s="42"/>
      <c r="I20" s="118" t="s">
        <v>37</v>
      </c>
      <c r="J20" s="34" t="s">
        <v>38</v>
      </c>
      <c r="K20" s="45"/>
    </row>
    <row r="21" spans="2:11" s="1" customFormat="1" ht="18" customHeight="1">
      <c r="B21" s="41"/>
      <c r="C21" s="42"/>
      <c r="D21" s="42"/>
      <c r="E21" s="34" t="s">
        <v>44</v>
      </c>
      <c r="F21" s="42"/>
      <c r="G21" s="42"/>
      <c r="H21" s="42"/>
      <c r="I21" s="118" t="s">
        <v>40</v>
      </c>
      <c r="J21" s="34" t="s">
        <v>38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7"/>
      <c r="J22" s="42"/>
      <c r="K22" s="45"/>
    </row>
    <row r="23" spans="2:11" s="1" customFormat="1" ht="14.45" customHeight="1">
      <c r="B23" s="41"/>
      <c r="C23" s="42"/>
      <c r="D23" s="36" t="s">
        <v>46</v>
      </c>
      <c r="E23" s="42"/>
      <c r="F23" s="42"/>
      <c r="G23" s="42"/>
      <c r="H23" s="42"/>
      <c r="I23" s="117"/>
      <c r="J23" s="42"/>
      <c r="K23" s="45"/>
    </row>
    <row r="24" spans="2:11" s="6" customFormat="1" ht="22.5" customHeight="1">
      <c r="B24" s="121"/>
      <c r="C24" s="122"/>
      <c r="D24" s="122"/>
      <c r="E24" s="352" t="s">
        <v>38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7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48</v>
      </c>
      <c r="E27" s="42"/>
      <c r="F27" s="42"/>
      <c r="G27" s="42"/>
      <c r="H27" s="42"/>
      <c r="I27" s="117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50</v>
      </c>
      <c r="G29" s="42"/>
      <c r="H29" s="42"/>
      <c r="I29" s="129" t="s">
        <v>49</v>
      </c>
      <c r="J29" s="46" t="s">
        <v>51</v>
      </c>
      <c r="K29" s="45"/>
    </row>
    <row r="30" spans="2:11" s="1" customFormat="1" ht="14.45" customHeight="1">
      <c r="B30" s="41"/>
      <c r="C30" s="42"/>
      <c r="D30" s="49" t="s">
        <v>52</v>
      </c>
      <c r="E30" s="49" t="s">
        <v>53</v>
      </c>
      <c r="F30" s="130">
        <f>ROUND(SUM(BE82:BE112), 2)</f>
        <v>0</v>
      </c>
      <c r="G30" s="42"/>
      <c r="H30" s="42"/>
      <c r="I30" s="131">
        <v>0.21</v>
      </c>
      <c r="J30" s="130">
        <f>ROUND(ROUND((SUM(BE82:BE112)),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54</v>
      </c>
      <c r="F31" s="130">
        <f>ROUND(SUM(BF82:BF112), 2)</f>
        <v>0</v>
      </c>
      <c r="G31" s="42"/>
      <c r="H31" s="42"/>
      <c r="I31" s="131">
        <v>0.15</v>
      </c>
      <c r="J31" s="130">
        <f>ROUND(ROUND((SUM(BF82:BF112)),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55</v>
      </c>
      <c r="F32" s="130">
        <f>ROUND(SUM(BG82:BG112),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56</v>
      </c>
      <c r="F33" s="130">
        <f>ROUND(SUM(BH82:BH112),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57</v>
      </c>
      <c r="F34" s="130">
        <f>ROUND(SUM(BI82:BI112),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7"/>
      <c r="J35" s="42"/>
      <c r="K35" s="45"/>
    </row>
    <row r="36" spans="2:11" s="1" customFormat="1" ht="25.35" customHeight="1">
      <c r="B36" s="41"/>
      <c r="C36" s="132"/>
      <c r="D36" s="133" t="s">
        <v>58</v>
      </c>
      <c r="E36" s="79"/>
      <c r="F36" s="79"/>
      <c r="G36" s="134" t="s">
        <v>59</v>
      </c>
      <c r="H36" s="135" t="s">
        <v>60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98</v>
      </c>
      <c r="D42" s="42"/>
      <c r="E42" s="42"/>
      <c r="F42" s="42"/>
      <c r="G42" s="42"/>
      <c r="H42" s="42"/>
      <c r="I42" s="11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7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7"/>
      <c r="J44" s="42"/>
      <c r="K44" s="45"/>
    </row>
    <row r="45" spans="2:11" s="1" customFormat="1" ht="22.5" customHeight="1">
      <c r="B45" s="41"/>
      <c r="C45" s="42"/>
      <c r="D45" s="42"/>
      <c r="E45" s="387" t="str">
        <f>E7</f>
        <v>Oprava stropu ve 2. nadzemním podlaží</v>
      </c>
      <c r="F45" s="388"/>
      <c r="G45" s="388"/>
      <c r="H45" s="388"/>
      <c r="I45" s="117"/>
      <c r="J45" s="42"/>
      <c r="K45" s="45"/>
    </row>
    <row r="46" spans="2:11" s="1" customFormat="1" ht="14.45" customHeight="1">
      <c r="B46" s="41"/>
      <c r="C46" s="36" t="s">
        <v>570</v>
      </c>
      <c r="D46" s="42"/>
      <c r="E46" s="42"/>
      <c r="F46" s="42"/>
      <c r="G46" s="42"/>
      <c r="H46" s="42"/>
      <c r="I46" s="117"/>
      <c r="J46" s="42"/>
      <c r="K46" s="45"/>
    </row>
    <row r="47" spans="2:11" s="1" customFormat="1" ht="23.25" customHeight="1">
      <c r="B47" s="41"/>
      <c r="C47" s="42"/>
      <c r="D47" s="42"/>
      <c r="E47" s="383" t="str">
        <f>E9</f>
        <v>VRN - Vedlejší rozpočtové náklady</v>
      </c>
      <c r="F47" s="384"/>
      <c r="G47" s="384"/>
      <c r="H47" s="384"/>
      <c r="I47" s="11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7"/>
      <c r="J48" s="42"/>
      <c r="K48" s="45"/>
    </row>
    <row r="49" spans="2:47" s="1" customFormat="1" ht="18" customHeight="1">
      <c r="B49" s="41"/>
      <c r="C49" s="36" t="s">
        <v>26</v>
      </c>
      <c r="D49" s="42"/>
      <c r="E49" s="42"/>
      <c r="F49" s="34" t="str">
        <f>F12</f>
        <v>Bělá pod Bezdězem, zámek severní křídlo</v>
      </c>
      <c r="G49" s="42"/>
      <c r="H49" s="42"/>
      <c r="I49" s="118" t="s">
        <v>28</v>
      </c>
      <c r="J49" s="119" t="str">
        <f>IF(J12="","",J12)</f>
        <v>27.2.2017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7"/>
      <c r="J50" s="42"/>
      <c r="K50" s="45"/>
    </row>
    <row r="51" spans="2:47" s="1" customFormat="1">
      <c r="B51" s="41"/>
      <c r="C51" s="36" t="s">
        <v>36</v>
      </c>
      <c r="D51" s="42"/>
      <c r="E51" s="42"/>
      <c r="F51" s="34" t="str">
        <f>E15</f>
        <v>Město Bělá pod Bezdězem</v>
      </c>
      <c r="G51" s="42"/>
      <c r="H51" s="42"/>
      <c r="I51" s="118" t="s">
        <v>43</v>
      </c>
      <c r="J51" s="34" t="str">
        <f>E21</f>
        <v>Projektový atelier pro arch.a poz.stavby s.r.o.</v>
      </c>
      <c r="K51" s="45"/>
    </row>
    <row r="52" spans="2:47" s="1" customFormat="1" ht="14.45" customHeight="1">
      <c r="B52" s="41"/>
      <c r="C52" s="36" t="s">
        <v>41</v>
      </c>
      <c r="D52" s="42"/>
      <c r="E52" s="42"/>
      <c r="F52" s="34" t="str">
        <f>IF(E18="","",E18)</f>
        <v/>
      </c>
      <c r="G52" s="42"/>
      <c r="H52" s="42"/>
      <c r="I52" s="11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7"/>
      <c r="J53" s="42"/>
      <c r="K53" s="45"/>
    </row>
    <row r="54" spans="2:47" s="1" customFormat="1" ht="29.25" customHeight="1">
      <c r="B54" s="41"/>
      <c r="C54" s="144" t="s">
        <v>99</v>
      </c>
      <c r="D54" s="132"/>
      <c r="E54" s="132"/>
      <c r="F54" s="132"/>
      <c r="G54" s="132"/>
      <c r="H54" s="132"/>
      <c r="I54" s="145"/>
      <c r="J54" s="146" t="s">
        <v>100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7"/>
      <c r="J55" s="42"/>
      <c r="K55" s="45"/>
    </row>
    <row r="56" spans="2:47" s="1" customFormat="1" ht="29.25" customHeight="1">
      <c r="B56" s="41"/>
      <c r="C56" s="148" t="s">
        <v>101</v>
      </c>
      <c r="D56" s="42"/>
      <c r="E56" s="42"/>
      <c r="F56" s="42"/>
      <c r="G56" s="42"/>
      <c r="H56" s="42"/>
      <c r="I56" s="117"/>
      <c r="J56" s="128">
        <f>J82</f>
        <v>0</v>
      </c>
      <c r="K56" s="45"/>
      <c r="AU56" s="23" t="s">
        <v>102</v>
      </c>
    </row>
    <row r="57" spans="2:47" s="7" customFormat="1" ht="24.95" customHeight="1">
      <c r="B57" s="149"/>
      <c r="C57" s="150"/>
      <c r="D57" s="151" t="s">
        <v>571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572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573</v>
      </c>
      <c r="E59" s="159"/>
      <c r="F59" s="159"/>
      <c r="G59" s="159"/>
      <c r="H59" s="159"/>
      <c r="I59" s="160"/>
      <c r="J59" s="161">
        <f>J88</f>
        <v>0</v>
      </c>
      <c r="K59" s="162"/>
    </row>
    <row r="60" spans="2:47" s="8" customFormat="1" ht="19.899999999999999" customHeight="1">
      <c r="B60" s="156"/>
      <c r="C60" s="157"/>
      <c r="D60" s="158" t="s">
        <v>574</v>
      </c>
      <c r="E60" s="159"/>
      <c r="F60" s="159"/>
      <c r="G60" s="159"/>
      <c r="H60" s="159"/>
      <c r="I60" s="160"/>
      <c r="J60" s="161">
        <f>J92</f>
        <v>0</v>
      </c>
      <c r="K60" s="162"/>
    </row>
    <row r="61" spans="2:47" s="8" customFormat="1" ht="19.899999999999999" customHeight="1">
      <c r="B61" s="156"/>
      <c r="C61" s="157"/>
      <c r="D61" s="158" t="s">
        <v>575</v>
      </c>
      <c r="E61" s="159"/>
      <c r="F61" s="159"/>
      <c r="G61" s="159"/>
      <c r="H61" s="159"/>
      <c r="I61" s="160"/>
      <c r="J61" s="161">
        <f>J96</f>
        <v>0</v>
      </c>
      <c r="K61" s="162"/>
    </row>
    <row r="62" spans="2:47" s="8" customFormat="1" ht="19.899999999999999" customHeight="1">
      <c r="B62" s="156"/>
      <c r="C62" s="157"/>
      <c r="D62" s="158" t="s">
        <v>576</v>
      </c>
      <c r="E62" s="159"/>
      <c r="F62" s="159"/>
      <c r="G62" s="159"/>
      <c r="H62" s="159"/>
      <c r="I62" s="160"/>
      <c r="J62" s="161">
        <f>J100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7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121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389" t="str">
        <f>E7</f>
        <v>Oprava stropu ve 2. nadzemním podlaží</v>
      </c>
      <c r="F72" s="390"/>
      <c r="G72" s="390"/>
      <c r="H72" s="390"/>
      <c r="I72" s="163"/>
      <c r="J72" s="63"/>
      <c r="K72" s="63"/>
      <c r="L72" s="61"/>
    </row>
    <row r="73" spans="2:12" s="1" customFormat="1" ht="14.45" customHeight="1">
      <c r="B73" s="41"/>
      <c r="C73" s="65" t="s">
        <v>570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63" t="str">
        <f>E9</f>
        <v>VRN - Vedlejší rozpočtové náklady</v>
      </c>
      <c r="F74" s="385"/>
      <c r="G74" s="385"/>
      <c r="H74" s="385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26</v>
      </c>
      <c r="D76" s="63"/>
      <c r="E76" s="63"/>
      <c r="F76" s="164" t="str">
        <f>F12</f>
        <v>Bělá pod Bezdězem, zámek severní křídlo</v>
      </c>
      <c r="G76" s="63"/>
      <c r="H76" s="63"/>
      <c r="I76" s="165" t="s">
        <v>28</v>
      </c>
      <c r="J76" s="73" t="str">
        <f>IF(J12="","",J12)</f>
        <v>27.2.2017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36</v>
      </c>
      <c r="D78" s="63"/>
      <c r="E78" s="63"/>
      <c r="F78" s="164" t="str">
        <f>E15</f>
        <v>Město Bělá pod Bezdězem</v>
      </c>
      <c r="G78" s="63"/>
      <c r="H78" s="63"/>
      <c r="I78" s="165" t="s">
        <v>43</v>
      </c>
      <c r="J78" s="164" t="str">
        <f>E21</f>
        <v>Projektový atelier pro arch.a poz.stavby s.r.o.</v>
      </c>
      <c r="K78" s="63"/>
      <c r="L78" s="61"/>
    </row>
    <row r="79" spans="2:12" s="1" customFormat="1" ht="14.45" customHeight="1">
      <c r="B79" s="41"/>
      <c r="C79" s="65" t="s">
        <v>41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122</v>
      </c>
      <c r="D81" s="168" t="s">
        <v>67</v>
      </c>
      <c r="E81" s="168" t="s">
        <v>63</v>
      </c>
      <c r="F81" s="168" t="s">
        <v>123</v>
      </c>
      <c r="G81" s="168" t="s">
        <v>124</v>
      </c>
      <c r="H81" s="168" t="s">
        <v>125</v>
      </c>
      <c r="I81" s="169" t="s">
        <v>126</v>
      </c>
      <c r="J81" s="168" t="s">
        <v>100</v>
      </c>
      <c r="K81" s="170" t="s">
        <v>127</v>
      </c>
      <c r="L81" s="171"/>
      <c r="M81" s="81" t="s">
        <v>128</v>
      </c>
      <c r="N81" s="82" t="s">
        <v>52</v>
      </c>
      <c r="O81" s="82" t="s">
        <v>129</v>
      </c>
      <c r="P81" s="82" t="s">
        <v>130</v>
      </c>
      <c r="Q81" s="82" t="s">
        <v>131</v>
      </c>
      <c r="R81" s="82" t="s">
        <v>132</v>
      </c>
      <c r="S81" s="82" t="s">
        <v>133</v>
      </c>
      <c r="T81" s="83" t="s">
        <v>134</v>
      </c>
    </row>
    <row r="82" spans="2:65" s="1" customFormat="1" ht="29.25" customHeight="1">
      <c r="B82" s="41"/>
      <c r="C82" s="87" t="s">
        <v>101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0</v>
      </c>
      <c r="S82" s="85"/>
      <c r="T82" s="174">
        <f>T83</f>
        <v>0</v>
      </c>
      <c r="AT82" s="23" t="s">
        <v>81</v>
      </c>
      <c r="AU82" s="23" t="s">
        <v>102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81</v>
      </c>
      <c r="E83" s="179" t="s">
        <v>88</v>
      </c>
      <c r="F83" s="179" t="s">
        <v>89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P84+P88+P92+P96+P100</f>
        <v>0</v>
      </c>
      <c r="Q83" s="184"/>
      <c r="R83" s="185">
        <f>R84+R88+R92+R96+R100</f>
        <v>0</v>
      </c>
      <c r="S83" s="184"/>
      <c r="T83" s="186">
        <f>T84+T88+T92+T96+T100</f>
        <v>0</v>
      </c>
      <c r="AR83" s="187" t="s">
        <v>161</v>
      </c>
      <c r="AT83" s="188" t="s">
        <v>81</v>
      </c>
      <c r="AU83" s="188" t="s">
        <v>82</v>
      </c>
      <c r="AY83" s="187" t="s">
        <v>137</v>
      </c>
      <c r="BK83" s="189">
        <f>BK84+BK88+BK92+BK96+BK100</f>
        <v>0</v>
      </c>
    </row>
    <row r="84" spans="2:65" s="10" customFormat="1" ht="19.899999999999999" customHeight="1">
      <c r="B84" s="176"/>
      <c r="C84" s="177"/>
      <c r="D84" s="190" t="s">
        <v>81</v>
      </c>
      <c r="E84" s="191" t="s">
        <v>577</v>
      </c>
      <c r="F84" s="191" t="s">
        <v>578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SUM(P85:P87)</f>
        <v>0</v>
      </c>
      <c r="Q84" s="184"/>
      <c r="R84" s="185">
        <f>SUM(R85:R87)</f>
        <v>0</v>
      </c>
      <c r="S84" s="184"/>
      <c r="T84" s="186">
        <f>SUM(T85:T87)</f>
        <v>0</v>
      </c>
      <c r="AR84" s="187" t="s">
        <v>161</v>
      </c>
      <c r="AT84" s="188" t="s">
        <v>81</v>
      </c>
      <c r="AU84" s="188" t="s">
        <v>25</v>
      </c>
      <c r="AY84" s="187" t="s">
        <v>137</v>
      </c>
      <c r="BK84" s="189">
        <f>SUM(BK85:BK87)</f>
        <v>0</v>
      </c>
    </row>
    <row r="85" spans="2:65" s="1" customFormat="1" ht="22.5" customHeight="1">
      <c r="B85" s="41"/>
      <c r="C85" s="193" t="s">
        <v>25</v>
      </c>
      <c r="D85" s="193" t="s">
        <v>139</v>
      </c>
      <c r="E85" s="194" t="s">
        <v>579</v>
      </c>
      <c r="F85" s="195" t="s">
        <v>580</v>
      </c>
      <c r="G85" s="196" t="s">
        <v>202</v>
      </c>
      <c r="H85" s="197">
        <v>1</v>
      </c>
      <c r="I85" s="198"/>
      <c r="J85" s="199">
        <f>ROUND(I85*H85,2)</f>
        <v>0</v>
      </c>
      <c r="K85" s="195" t="s">
        <v>143</v>
      </c>
      <c r="L85" s="61"/>
      <c r="M85" s="200" t="s">
        <v>38</v>
      </c>
      <c r="N85" s="201" t="s">
        <v>53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3" t="s">
        <v>581</v>
      </c>
      <c r="AT85" s="23" t="s">
        <v>139</v>
      </c>
      <c r="AU85" s="23" t="s">
        <v>91</v>
      </c>
      <c r="AY85" s="23" t="s">
        <v>137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3" t="s">
        <v>25</v>
      </c>
      <c r="BK85" s="204">
        <f>ROUND(I85*H85,2)</f>
        <v>0</v>
      </c>
      <c r="BL85" s="23" t="s">
        <v>581</v>
      </c>
      <c r="BM85" s="23" t="s">
        <v>582</v>
      </c>
    </row>
    <row r="86" spans="2:65" s="12" customFormat="1" ht="13.5">
      <c r="B86" s="217"/>
      <c r="C86" s="218"/>
      <c r="D86" s="207" t="s">
        <v>146</v>
      </c>
      <c r="E86" s="219" t="s">
        <v>38</v>
      </c>
      <c r="F86" s="220" t="s">
        <v>25</v>
      </c>
      <c r="G86" s="218"/>
      <c r="H86" s="221">
        <v>1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146</v>
      </c>
      <c r="AU86" s="227" t="s">
        <v>91</v>
      </c>
      <c r="AV86" s="12" t="s">
        <v>91</v>
      </c>
      <c r="AW86" s="12" t="s">
        <v>45</v>
      </c>
      <c r="AX86" s="12" t="s">
        <v>82</v>
      </c>
      <c r="AY86" s="227" t="s">
        <v>137</v>
      </c>
    </row>
    <row r="87" spans="2:65" s="13" customFormat="1" ht="13.5">
      <c r="B87" s="228"/>
      <c r="C87" s="229"/>
      <c r="D87" s="207" t="s">
        <v>146</v>
      </c>
      <c r="E87" s="240" t="s">
        <v>38</v>
      </c>
      <c r="F87" s="241" t="s">
        <v>149</v>
      </c>
      <c r="G87" s="229"/>
      <c r="H87" s="242">
        <v>1</v>
      </c>
      <c r="I87" s="234"/>
      <c r="J87" s="229"/>
      <c r="K87" s="229"/>
      <c r="L87" s="235"/>
      <c r="M87" s="236"/>
      <c r="N87" s="237"/>
      <c r="O87" s="237"/>
      <c r="P87" s="237"/>
      <c r="Q87" s="237"/>
      <c r="R87" s="237"/>
      <c r="S87" s="237"/>
      <c r="T87" s="238"/>
      <c r="AT87" s="239" t="s">
        <v>146</v>
      </c>
      <c r="AU87" s="239" t="s">
        <v>91</v>
      </c>
      <c r="AV87" s="13" t="s">
        <v>144</v>
      </c>
      <c r="AW87" s="13" t="s">
        <v>45</v>
      </c>
      <c r="AX87" s="13" t="s">
        <v>25</v>
      </c>
      <c r="AY87" s="239" t="s">
        <v>137</v>
      </c>
    </row>
    <row r="88" spans="2:65" s="10" customFormat="1" ht="29.85" customHeight="1">
      <c r="B88" s="176"/>
      <c r="C88" s="177"/>
      <c r="D88" s="190" t="s">
        <v>81</v>
      </c>
      <c r="E88" s="191" t="s">
        <v>583</v>
      </c>
      <c r="F88" s="191" t="s">
        <v>584</v>
      </c>
      <c r="G88" s="177"/>
      <c r="H88" s="177"/>
      <c r="I88" s="180"/>
      <c r="J88" s="192">
        <f>BK88</f>
        <v>0</v>
      </c>
      <c r="K88" s="177"/>
      <c r="L88" s="182"/>
      <c r="M88" s="183"/>
      <c r="N88" s="184"/>
      <c r="O88" s="184"/>
      <c r="P88" s="185">
        <f>SUM(P89:P91)</f>
        <v>0</v>
      </c>
      <c r="Q88" s="184"/>
      <c r="R88" s="185">
        <f>SUM(R89:R91)</f>
        <v>0</v>
      </c>
      <c r="S88" s="184"/>
      <c r="T88" s="186">
        <f>SUM(T89:T91)</f>
        <v>0</v>
      </c>
      <c r="AR88" s="187" t="s">
        <v>161</v>
      </c>
      <c r="AT88" s="188" t="s">
        <v>81</v>
      </c>
      <c r="AU88" s="188" t="s">
        <v>25</v>
      </c>
      <c r="AY88" s="187" t="s">
        <v>137</v>
      </c>
      <c r="BK88" s="189">
        <f>SUM(BK89:BK91)</f>
        <v>0</v>
      </c>
    </row>
    <row r="89" spans="2:65" s="1" customFormat="1" ht="22.5" customHeight="1">
      <c r="B89" s="41"/>
      <c r="C89" s="193" t="s">
        <v>91</v>
      </c>
      <c r="D89" s="193" t="s">
        <v>139</v>
      </c>
      <c r="E89" s="194" t="s">
        <v>585</v>
      </c>
      <c r="F89" s="195" t="s">
        <v>586</v>
      </c>
      <c r="G89" s="196" t="s">
        <v>202</v>
      </c>
      <c r="H89" s="197">
        <v>1</v>
      </c>
      <c r="I89" s="198"/>
      <c r="J89" s="199">
        <f>ROUND(I89*H89,2)</f>
        <v>0</v>
      </c>
      <c r="K89" s="195" t="s">
        <v>143</v>
      </c>
      <c r="L89" s="61"/>
      <c r="M89" s="200" t="s">
        <v>38</v>
      </c>
      <c r="N89" s="201" t="s">
        <v>53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3" t="s">
        <v>581</v>
      </c>
      <c r="AT89" s="23" t="s">
        <v>139</v>
      </c>
      <c r="AU89" s="23" t="s">
        <v>91</v>
      </c>
      <c r="AY89" s="23" t="s">
        <v>137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3" t="s">
        <v>25</v>
      </c>
      <c r="BK89" s="204">
        <f>ROUND(I89*H89,2)</f>
        <v>0</v>
      </c>
      <c r="BL89" s="23" t="s">
        <v>581</v>
      </c>
      <c r="BM89" s="23" t="s">
        <v>587</v>
      </c>
    </row>
    <row r="90" spans="2:65" s="12" customFormat="1" ht="13.5">
      <c r="B90" s="217"/>
      <c r="C90" s="218"/>
      <c r="D90" s="207" t="s">
        <v>146</v>
      </c>
      <c r="E90" s="219" t="s">
        <v>38</v>
      </c>
      <c r="F90" s="220" t="s">
        <v>25</v>
      </c>
      <c r="G90" s="218"/>
      <c r="H90" s="221">
        <v>1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146</v>
      </c>
      <c r="AU90" s="227" t="s">
        <v>91</v>
      </c>
      <c r="AV90" s="12" t="s">
        <v>91</v>
      </c>
      <c r="AW90" s="12" t="s">
        <v>45</v>
      </c>
      <c r="AX90" s="12" t="s">
        <v>82</v>
      </c>
      <c r="AY90" s="227" t="s">
        <v>137</v>
      </c>
    </row>
    <row r="91" spans="2:65" s="13" customFormat="1" ht="13.5">
      <c r="B91" s="228"/>
      <c r="C91" s="229"/>
      <c r="D91" s="207" t="s">
        <v>146</v>
      </c>
      <c r="E91" s="240" t="s">
        <v>38</v>
      </c>
      <c r="F91" s="241" t="s">
        <v>149</v>
      </c>
      <c r="G91" s="229"/>
      <c r="H91" s="242">
        <v>1</v>
      </c>
      <c r="I91" s="234"/>
      <c r="J91" s="229"/>
      <c r="K91" s="229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146</v>
      </c>
      <c r="AU91" s="239" t="s">
        <v>91</v>
      </c>
      <c r="AV91" s="13" t="s">
        <v>144</v>
      </c>
      <c r="AW91" s="13" t="s">
        <v>45</v>
      </c>
      <c r="AX91" s="13" t="s">
        <v>25</v>
      </c>
      <c r="AY91" s="239" t="s">
        <v>137</v>
      </c>
    </row>
    <row r="92" spans="2:65" s="10" customFormat="1" ht="29.85" customHeight="1">
      <c r="B92" s="176"/>
      <c r="C92" s="177"/>
      <c r="D92" s="190" t="s">
        <v>81</v>
      </c>
      <c r="E92" s="191" t="s">
        <v>588</v>
      </c>
      <c r="F92" s="191" t="s">
        <v>589</v>
      </c>
      <c r="G92" s="177"/>
      <c r="H92" s="177"/>
      <c r="I92" s="180"/>
      <c r="J92" s="192">
        <f>BK92</f>
        <v>0</v>
      </c>
      <c r="K92" s="177"/>
      <c r="L92" s="182"/>
      <c r="M92" s="183"/>
      <c r="N92" s="184"/>
      <c r="O92" s="184"/>
      <c r="P92" s="185">
        <f>SUM(P93:P95)</f>
        <v>0</v>
      </c>
      <c r="Q92" s="184"/>
      <c r="R92" s="185">
        <f>SUM(R93:R95)</f>
        <v>0</v>
      </c>
      <c r="S92" s="184"/>
      <c r="T92" s="186">
        <f>SUM(T93:T95)</f>
        <v>0</v>
      </c>
      <c r="AR92" s="187" t="s">
        <v>161</v>
      </c>
      <c r="AT92" s="188" t="s">
        <v>81</v>
      </c>
      <c r="AU92" s="188" t="s">
        <v>25</v>
      </c>
      <c r="AY92" s="187" t="s">
        <v>137</v>
      </c>
      <c r="BK92" s="189">
        <f>SUM(BK93:BK95)</f>
        <v>0</v>
      </c>
    </row>
    <row r="93" spans="2:65" s="1" customFormat="1" ht="22.5" customHeight="1">
      <c r="B93" s="41"/>
      <c r="C93" s="193" t="s">
        <v>153</v>
      </c>
      <c r="D93" s="193" t="s">
        <v>139</v>
      </c>
      <c r="E93" s="194" t="s">
        <v>590</v>
      </c>
      <c r="F93" s="195" t="s">
        <v>591</v>
      </c>
      <c r="G93" s="196" t="s">
        <v>202</v>
      </c>
      <c r="H93" s="197">
        <v>1</v>
      </c>
      <c r="I93" s="198"/>
      <c r="J93" s="199">
        <f>ROUND(I93*H93,2)</f>
        <v>0</v>
      </c>
      <c r="K93" s="195" t="s">
        <v>143</v>
      </c>
      <c r="L93" s="61"/>
      <c r="M93" s="200" t="s">
        <v>38</v>
      </c>
      <c r="N93" s="201" t="s">
        <v>53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3" t="s">
        <v>581</v>
      </c>
      <c r="AT93" s="23" t="s">
        <v>139</v>
      </c>
      <c r="AU93" s="23" t="s">
        <v>91</v>
      </c>
      <c r="AY93" s="23" t="s">
        <v>137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3" t="s">
        <v>25</v>
      </c>
      <c r="BK93" s="204">
        <f>ROUND(I93*H93,2)</f>
        <v>0</v>
      </c>
      <c r="BL93" s="23" t="s">
        <v>581</v>
      </c>
      <c r="BM93" s="23" t="s">
        <v>592</v>
      </c>
    </row>
    <row r="94" spans="2:65" s="12" customFormat="1" ht="13.5">
      <c r="B94" s="217"/>
      <c r="C94" s="218"/>
      <c r="D94" s="207" t="s">
        <v>146</v>
      </c>
      <c r="E94" s="219" t="s">
        <v>38</v>
      </c>
      <c r="F94" s="220" t="s">
        <v>25</v>
      </c>
      <c r="G94" s="218"/>
      <c r="H94" s="221">
        <v>1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146</v>
      </c>
      <c r="AU94" s="227" t="s">
        <v>91</v>
      </c>
      <c r="AV94" s="12" t="s">
        <v>91</v>
      </c>
      <c r="AW94" s="12" t="s">
        <v>45</v>
      </c>
      <c r="AX94" s="12" t="s">
        <v>82</v>
      </c>
      <c r="AY94" s="227" t="s">
        <v>137</v>
      </c>
    </row>
    <row r="95" spans="2:65" s="13" customFormat="1" ht="13.5">
      <c r="B95" s="228"/>
      <c r="C95" s="229"/>
      <c r="D95" s="207" t="s">
        <v>146</v>
      </c>
      <c r="E95" s="240" t="s">
        <v>38</v>
      </c>
      <c r="F95" s="241" t="s">
        <v>149</v>
      </c>
      <c r="G95" s="229"/>
      <c r="H95" s="242">
        <v>1</v>
      </c>
      <c r="I95" s="234"/>
      <c r="J95" s="229"/>
      <c r="K95" s="229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146</v>
      </c>
      <c r="AU95" s="239" t="s">
        <v>91</v>
      </c>
      <c r="AV95" s="13" t="s">
        <v>144</v>
      </c>
      <c r="AW95" s="13" t="s">
        <v>45</v>
      </c>
      <c r="AX95" s="13" t="s">
        <v>25</v>
      </c>
      <c r="AY95" s="239" t="s">
        <v>137</v>
      </c>
    </row>
    <row r="96" spans="2:65" s="10" customFormat="1" ht="29.85" customHeight="1">
      <c r="B96" s="176"/>
      <c r="C96" s="177"/>
      <c r="D96" s="190" t="s">
        <v>81</v>
      </c>
      <c r="E96" s="191" t="s">
        <v>593</v>
      </c>
      <c r="F96" s="191" t="s">
        <v>594</v>
      </c>
      <c r="G96" s="177"/>
      <c r="H96" s="177"/>
      <c r="I96" s="180"/>
      <c r="J96" s="192">
        <f>BK96</f>
        <v>0</v>
      </c>
      <c r="K96" s="177"/>
      <c r="L96" s="182"/>
      <c r="M96" s="183"/>
      <c r="N96" s="184"/>
      <c r="O96" s="184"/>
      <c r="P96" s="185">
        <f>SUM(P97:P99)</f>
        <v>0</v>
      </c>
      <c r="Q96" s="184"/>
      <c r="R96" s="185">
        <f>SUM(R97:R99)</f>
        <v>0</v>
      </c>
      <c r="S96" s="184"/>
      <c r="T96" s="186">
        <f>SUM(T97:T99)</f>
        <v>0</v>
      </c>
      <c r="AR96" s="187" t="s">
        <v>161</v>
      </c>
      <c r="AT96" s="188" t="s">
        <v>81</v>
      </c>
      <c r="AU96" s="188" t="s">
        <v>25</v>
      </c>
      <c r="AY96" s="187" t="s">
        <v>137</v>
      </c>
      <c r="BK96" s="189">
        <f>SUM(BK97:BK99)</f>
        <v>0</v>
      </c>
    </row>
    <row r="97" spans="2:65" s="1" customFormat="1" ht="22.5" customHeight="1">
      <c r="B97" s="41"/>
      <c r="C97" s="193" t="s">
        <v>144</v>
      </c>
      <c r="D97" s="193" t="s">
        <v>139</v>
      </c>
      <c r="E97" s="194" t="s">
        <v>595</v>
      </c>
      <c r="F97" s="195" t="s">
        <v>596</v>
      </c>
      <c r="G97" s="196" t="s">
        <v>202</v>
      </c>
      <c r="H97" s="197">
        <v>1</v>
      </c>
      <c r="I97" s="198"/>
      <c r="J97" s="199">
        <f>ROUND(I97*H97,2)</f>
        <v>0</v>
      </c>
      <c r="K97" s="195" t="s">
        <v>143</v>
      </c>
      <c r="L97" s="61"/>
      <c r="M97" s="200" t="s">
        <v>38</v>
      </c>
      <c r="N97" s="201" t="s">
        <v>53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3" t="s">
        <v>581</v>
      </c>
      <c r="AT97" s="23" t="s">
        <v>139</v>
      </c>
      <c r="AU97" s="23" t="s">
        <v>91</v>
      </c>
      <c r="AY97" s="23" t="s">
        <v>137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25</v>
      </c>
      <c r="BK97" s="204">
        <f>ROUND(I97*H97,2)</f>
        <v>0</v>
      </c>
      <c r="BL97" s="23" t="s">
        <v>581</v>
      </c>
      <c r="BM97" s="23" t="s">
        <v>597</v>
      </c>
    </row>
    <row r="98" spans="2:65" s="12" customFormat="1" ht="13.5">
      <c r="B98" s="217"/>
      <c r="C98" s="218"/>
      <c r="D98" s="207" t="s">
        <v>146</v>
      </c>
      <c r="E98" s="219" t="s">
        <v>38</v>
      </c>
      <c r="F98" s="220" t="s">
        <v>25</v>
      </c>
      <c r="G98" s="218"/>
      <c r="H98" s="221">
        <v>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146</v>
      </c>
      <c r="AU98" s="227" t="s">
        <v>91</v>
      </c>
      <c r="AV98" s="12" t="s">
        <v>91</v>
      </c>
      <c r="AW98" s="12" t="s">
        <v>45</v>
      </c>
      <c r="AX98" s="12" t="s">
        <v>82</v>
      </c>
      <c r="AY98" s="227" t="s">
        <v>137</v>
      </c>
    </row>
    <row r="99" spans="2:65" s="13" customFormat="1" ht="13.5">
      <c r="B99" s="228"/>
      <c r="C99" s="229"/>
      <c r="D99" s="207" t="s">
        <v>146</v>
      </c>
      <c r="E99" s="240" t="s">
        <v>38</v>
      </c>
      <c r="F99" s="241" t="s">
        <v>149</v>
      </c>
      <c r="G99" s="229"/>
      <c r="H99" s="242">
        <v>1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146</v>
      </c>
      <c r="AU99" s="239" t="s">
        <v>91</v>
      </c>
      <c r="AV99" s="13" t="s">
        <v>144</v>
      </c>
      <c r="AW99" s="13" t="s">
        <v>45</v>
      </c>
      <c r="AX99" s="13" t="s">
        <v>25</v>
      </c>
      <c r="AY99" s="239" t="s">
        <v>137</v>
      </c>
    </row>
    <row r="100" spans="2:65" s="10" customFormat="1" ht="29.85" customHeight="1">
      <c r="B100" s="176"/>
      <c r="C100" s="177"/>
      <c r="D100" s="190" t="s">
        <v>81</v>
      </c>
      <c r="E100" s="191" t="s">
        <v>598</v>
      </c>
      <c r="F100" s="191" t="s">
        <v>599</v>
      </c>
      <c r="G100" s="177"/>
      <c r="H100" s="177"/>
      <c r="I100" s="180"/>
      <c r="J100" s="192">
        <f>BK100</f>
        <v>0</v>
      </c>
      <c r="K100" s="177"/>
      <c r="L100" s="182"/>
      <c r="M100" s="183"/>
      <c r="N100" s="184"/>
      <c r="O100" s="184"/>
      <c r="P100" s="185">
        <f>SUM(P101:P112)</f>
        <v>0</v>
      </c>
      <c r="Q100" s="184"/>
      <c r="R100" s="185">
        <f>SUM(R101:R112)</f>
        <v>0</v>
      </c>
      <c r="S100" s="184"/>
      <c r="T100" s="186">
        <f>SUM(T101:T112)</f>
        <v>0</v>
      </c>
      <c r="AR100" s="187" t="s">
        <v>161</v>
      </c>
      <c r="AT100" s="188" t="s">
        <v>81</v>
      </c>
      <c r="AU100" s="188" t="s">
        <v>25</v>
      </c>
      <c r="AY100" s="187" t="s">
        <v>137</v>
      </c>
      <c r="BK100" s="189">
        <f>SUM(BK101:BK112)</f>
        <v>0</v>
      </c>
    </row>
    <row r="101" spans="2:65" s="1" customFormat="1" ht="22.5" customHeight="1">
      <c r="B101" s="41"/>
      <c r="C101" s="193" t="s">
        <v>161</v>
      </c>
      <c r="D101" s="193" t="s">
        <v>139</v>
      </c>
      <c r="E101" s="194" t="s">
        <v>600</v>
      </c>
      <c r="F101" s="195" t="s">
        <v>601</v>
      </c>
      <c r="G101" s="196" t="s">
        <v>202</v>
      </c>
      <c r="H101" s="197">
        <v>1</v>
      </c>
      <c r="I101" s="198"/>
      <c r="J101" s="199">
        <f>ROUND(I101*H101,2)</f>
        <v>0</v>
      </c>
      <c r="K101" s="195" t="s">
        <v>143</v>
      </c>
      <c r="L101" s="61"/>
      <c r="M101" s="200" t="s">
        <v>38</v>
      </c>
      <c r="N101" s="201" t="s">
        <v>53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3" t="s">
        <v>581</v>
      </c>
      <c r="AT101" s="23" t="s">
        <v>139</v>
      </c>
      <c r="AU101" s="23" t="s">
        <v>91</v>
      </c>
      <c r="AY101" s="23" t="s">
        <v>137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3" t="s">
        <v>25</v>
      </c>
      <c r="BK101" s="204">
        <f>ROUND(I101*H101,2)</f>
        <v>0</v>
      </c>
      <c r="BL101" s="23" t="s">
        <v>581</v>
      </c>
      <c r="BM101" s="23" t="s">
        <v>602</v>
      </c>
    </row>
    <row r="102" spans="2:65" s="11" customFormat="1" ht="13.5">
      <c r="B102" s="205"/>
      <c r="C102" s="206"/>
      <c r="D102" s="207" t="s">
        <v>146</v>
      </c>
      <c r="E102" s="208" t="s">
        <v>38</v>
      </c>
      <c r="F102" s="209" t="s">
        <v>603</v>
      </c>
      <c r="G102" s="206"/>
      <c r="H102" s="210" t="s">
        <v>38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146</v>
      </c>
      <c r="AU102" s="216" t="s">
        <v>91</v>
      </c>
      <c r="AV102" s="11" t="s">
        <v>25</v>
      </c>
      <c r="AW102" s="11" t="s">
        <v>45</v>
      </c>
      <c r="AX102" s="11" t="s">
        <v>82</v>
      </c>
      <c r="AY102" s="216" t="s">
        <v>137</v>
      </c>
    </row>
    <row r="103" spans="2:65" s="11" customFormat="1" ht="13.5">
      <c r="B103" s="205"/>
      <c r="C103" s="206"/>
      <c r="D103" s="207" t="s">
        <v>146</v>
      </c>
      <c r="E103" s="208" t="s">
        <v>38</v>
      </c>
      <c r="F103" s="209" t="s">
        <v>604</v>
      </c>
      <c r="G103" s="206"/>
      <c r="H103" s="210" t="s">
        <v>38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146</v>
      </c>
      <c r="AU103" s="216" t="s">
        <v>91</v>
      </c>
      <c r="AV103" s="11" t="s">
        <v>25</v>
      </c>
      <c r="AW103" s="11" t="s">
        <v>45</v>
      </c>
      <c r="AX103" s="11" t="s">
        <v>82</v>
      </c>
      <c r="AY103" s="216" t="s">
        <v>137</v>
      </c>
    </row>
    <row r="104" spans="2:65" s="11" customFormat="1" ht="13.5">
      <c r="B104" s="205"/>
      <c r="C104" s="206"/>
      <c r="D104" s="207" t="s">
        <v>146</v>
      </c>
      <c r="E104" s="208" t="s">
        <v>38</v>
      </c>
      <c r="F104" s="209" t="s">
        <v>605</v>
      </c>
      <c r="G104" s="206"/>
      <c r="H104" s="210" t="s">
        <v>38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146</v>
      </c>
      <c r="AU104" s="216" t="s">
        <v>91</v>
      </c>
      <c r="AV104" s="11" t="s">
        <v>25</v>
      </c>
      <c r="AW104" s="11" t="s">
        <v>45</v>
      </c>
      <c r="AX104" s="11" t="s">
        <v>82</v>
      </c>
      <c r="AY104" s="216" t="s">
        <v>137</v>
      </c>
    </row>
    <row r="105" spans="2:65" s="11" customFormat="1" ht="13.5">
      <c r="B105" s="205"/>
      <c r="C105" s="206"/>
      <c r="D105" s="207" t="s">
        <v>146</v>
      </c>
      <c r="E105" s="208" t="s">
        <v>38</v>
      </c>
      <c r="F105" s="209" t="s">
        <v>606</v>
      </c>
      <c r="G105" s="206"/>
      <c r="H105" s="210" t="s">
        <v>38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146</v>
      </c>
      <c r="AU105" s="216" t="s">
        <v>91</v>
      </c>
      <c r="AV105" s="11" t="s">
        <v>25</v>
      </c>
      <c r="AW105" s="11" t="s">
        <v>45</v>
      </c>
      <c r="AX105" s="11" t="s">
        <v>82</v>
      </c>
      <c r="AY105" s="216" t="s">
        <v>137</v>
      </c>
    </row>
    <row r="106" spans="2:65" s="11" customFormat="1" ht="13.5">
      <c r="B106" s="205"/>
      <c r="C106" s="206"/>
      <c r="D106" s="207" t="s">
        <v>146</v>
      </c>
      <c r="E106" s="208" t="s">
        <v>38</v>
      </c>
      <c r="F106" s="209" t="s">
        <v>607</v>
      </c>
      <c r="G106" s="206"/>
      <c r="H106" s="210" t="s">
        <v>38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146</v>
      </c>
      <c r="AU106" s="216" t="s">
        <v>91</v>
      </c>
      <c r="AV106" s="11" t="s">
        <v>25</v>
      </c>
      <c r="AW106" s="11" t="s">
        <v>45</v>
      </c>
      <c r="AX106" s="11" t="s">
        <v>82</v>
      </c>
      <c r="AY106" s="216" t="s">
        <v>137</v>
      </c>
    </row>
    <row r="107" spans="2:65" s="11" customFormat="1" ht="13.5">
      <c r="B107" s="205"/>
      <c r="C107" s="206"/>
      <c r="D107" s="207" t="s">
        <v>146</v>
      </c>
      <c r="E107" s="208" t="s">
        <v>38</v>
      </c>
      <c r="F107" s="209" t="s">
        <v>608</v>
      </c>
      <c r="G107" s="206"/>
      <c r="H107" s="210" t="s">
        <v>38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146</v>
      </c>
      <c r="AU107" s="216" t="s">
        <v>91</v>
      </c>
      <c r="AV107" s="11" t="s">
        <v>25</v>
      </c>
      <c r="AW107" s="11" t="s">
        <v>45</v>
      </c>
      <c r="AX107" s="11" t="s">
        <v>82</v>
      </c>
      <c r="AY107" s="216" t="s">
        <v>137</v>
      </c>
    </row>
    <row r="108" spans="2:65" s="11" customFormat="1" ht="13.5">
      <c r="B108" s="205"/>
      <c r="C108" s="206"/>
      <c r="D108" s="207" t="s">
        <v>146</v>
      </c>
      <c r="E108" s="208" t="s">
        <v>38</v>
      </c>
      <c r="F108" s="209" t="s">
        <v>609</v>
      </c>
      <c r="G108" s="206"/>
      <c r="H108" s="210" t="s">
        <v>38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146</v>
      </c>
      <c r="AU108" s="216" t="s">
        <v>91</v>
      </c>
      <c r="AV108" s="11" t="s">
        <v>25</v>
      </c>
      <c r="AW108" s="11" t="s">
        <v>45</v>
      </c>
      <c r="AX108" s="11" t="s">
        <v>82</v>
      </c>
      <c r="AY108" s="216" t="s">
        <v>137</v>
      </c>
    </row>
    <row r="109" spans="2:65" s="11" customFormat="1" ht="27">
      <c r="B109" s="205"/>
      <c r="C109" s="206"/>
      <c r="D109" s="207" t="s">
        <v>146</v>
      </c>
      <c r="E109" s="208" t="s">
        <v>38</v>
      </c>
      <c r="F109" s="209" t="s">
        <v>610</v>
      </c>
      <c r="G109" s="206"/>
      <c r="H109" s="210" t="s">
        <v>38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146</v>
      </c>
      <c r="AU109" s="216" t="s">
        <v>91</v>
      </c>
      <c r="AV109" s="11" t="s">
        <v>25</v>
      </c>
      <c r="AW109" s="11" t="s">
        <v>45</v>
      </c>
      <c r="AX109" s="11" t="s">
        <v>82</v>
      </c>
      <c r="AY109" s="216" t="s">
        <v>137</v>
      </c>
    </row>
    <row r="110" spans="2:65" s="12" customFormat="1" ht="13.5">
      <c r="B110" s="217"/>
      <c r="C110" s="218"/>
      <c r="D110" s="230" t="s">
        <v>146</v>
      </c>
      <c r="E110" s="263" t="s">
        <v>38</v>
      </c>
      <c r="F110" s="243" t="s">
        <v>25</v>
      </c>
      <c r="G110" s="218"/>
      <c r="H110" s="244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146</v>
      </c>
      <c r="AU110" s="227" t="s">
        <v>91</v>
      </c>
      <c r="AV110" s="12" t="s">
        <v>91</v>
      </c>
      <c r="AW110" s="12" t="s">
        <v>45</v>
      </c>
      <c r="AX110" s="12" t="s">
        <v>25</v>
      </c>
      <c r="AY110" s="227" t="s">
        <v>137</v>
      </c>
    </row>
    <row r="111" spans="2:65" s="1" customFormat="1" ht="22.5" customHeight="1">
      <c r="B111" s="41"/>
      <c r="C111" s="193" t="s">
        <v>168</v>
      </c>
      <c r="D111" s="193" t="s">
        <v>139</v>
      </c>
      <c r="E111" s="194" t="s">
        <v>611</v>
      </c>
      <c r="F111" s="195" t="s">
        <v>612</v>
      </c>
      <c r="G111" s="196" t="s">
        <v>202</v>
      </c>
      <c r="H111" s="197">
        <v>1</v>
      </c>
      <c r="I111" s="198"/>
      <c r="J111" s="199">
        <f>ROUND(I111*H111,2)</f>
        <v>0</v>
      </c>
      <c r="K111" s="195" t="s">
        <v>143</v>
      </c>
      <c r="L111" s="61"/>
      <c r="M111" s="200" t="s">
        <v>38</v>
      </c>
      <c r="N111" s="201" t="s">
        <v>53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3" t="s">
        <v>581</v>
      </c>
      <c r="AT111" s="23" t="s">
        <v>139</v>
      </c>
      <c r="AU111" s="23" t="s">
        <v>91</v>
      </c>
      <c r="AY111" s="23" t="s">
        <v>137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3" t="s">
        <v>25</v>
      </c>
      <c r="BK111" s="204">
        <f>ROUND(I111*H111,2)</f>
        <v>0</v>
      </c>
      <c r="BL111" s="23" t="s">
        <v>581</v>
      </c>
      <c r="BM111" s="23" t="s">
        <v>613</v>
      </c>
    </row>
    <row r="112" spans="2:65" s="12" customFormat="1" ht="13.5">
      <c r="B112" s="217"/>
      <c r="C112" s="218"/>
      <c r="D112" s="207" t="s">
        <v>146</v>
      </c>
      <c r="E112" s="219" t="s">
        <v>38</v>
      </c>
      <c r="F112" s="220" t="s">
        <v>25</v>
      </c>
      <c r="G112" s="218"/>
      <c r="H112" s="221">
        <v>1</v>
      </c>
      <c r="I112" s="222"/>
      <c r="J112" s="218"/>
      <c r="K112" s="218"/>
      <c r="L112" s="223"/>
      <c r="M112" s="264"/>
      <c r="N112" s="265"/>
      <c r="O112" s="265"/>
      <c r="P112" s="265"/>
      <c r="Q112" s="265"/>
      <c r="R112" s="265"/>
      <c r="S112" s="265"/>
      <c r="T112" s="266"/>
      <c r="AT112" s="227" t="s">
        <v>146</v>
      </c>
      <c r="AU112" s="227" t="s">
        <v>91</v>
      </c>
      <c r="AV112" s="12" t="s">
        <v>91</v>
      </c>
      <c r="AW112" s="12" t="s">
        <v>45</v>
      </c>
      <c r="AX112" s="12" t="s">
        <v>25</v>
      </c>
      <c r="AY112" s="227" t="s">
        <v>137</v>
      </c>
    </row>
    <row r="113" spans="2:12" s="1" customFormat="1" ht="6.95" customHeight="1">
      <c r="B113" s="56"/>
      <c r="C113" s="57"/>
      <c r="D113" s="57"/>
      <c r="E113" s="57"/>
      <c r="F113" s="57"/>
      <c r="G113" s="57"/>
      <c r="H113" s="57"/>
      <c r="I113" s="139"/>
      <c r="J113" s="57"/>
      <c r="K113" s="57"/>
      <c r="L113" s="61"/>
    </row>
  </sheetData>
  <sheetProtection password="CC35" sheet="1" objects="1" scenarios="1" formatCells="0" formatColumns="0" formatRows="0" sort="0" autoFilter="0"/>
  <autoFilter ref="C81:K112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4" customFormat="1" ht="45" customHeight="1">
      <c r="B3" s="271"/>
      <c r="C3" s="394" t="s">
        <v>614</v>
      </c>
      <c r="D3" s="394"/>
      <c r="E3" s="394"/>
      <c r="F3" s="394"/>
      <c r="G3" s="394"/>
      <c r="H3" s="394"/>
      <c r="I3" s="394"/>
      <c r="J3" s="394"/>
      <c r="K3" s="272"/>
    </row>
    <row r="4" spans="2:11" ht="25.5" customHeight="1">
      <c r="B4" s="273"/>
      <c r="C4" s="398" t="s">
        <v>615</v>
      </c>
      <c r="D4" s="398"/>
      <c r="E4" s="398"/>
      <c r="F4" s="398"/>
      <c r="G4" s="398"/>
      <c r="H4" s="398"/>
      <c r="I4" s="398"/>
      <c r="J4" s="398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7" t="s">
        <v>616</v>
      </c>
      <c r="D6" s="397"/>
      <c r="E6" s="397"/>
      <c r="F6" s="397"/>
      <c r="G6" s="397"/>
      <c r="H6" s="397"/>
      <c r="I6" s="397"/>
      <c r="J6" s="397"/>
      <c r="K6" s="274"/>
    </row>
    <row r="7" spans="2:11" ht="15" customHeight="1">
      <c r="B7" s="277"/>
      <c r="C7" s="397" t="s">
        <v>617</v>
      </c>
      <c r="D7" s="397"/>
      <c r="E7" s="397"/>
      <c r="F7" s="397"/>
      <c r="G7" s="397"/>
      <c r="H7" s="397"/>
      <c r="I7" s="397"/>
      <c r="J7" s="397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7" t="s">
        <v>618</v>
      </c>
      <c r="D9" s="397"/>
      <c r="E9" s="397"/>
      <c r="F9" s="397"/>
      <c r="G9" s="397"/>
      <c r="H9" s="397"/>
      <c r="I9" s="397"/>
      <c r="J9" s="397"/>
      <c r="K9" s="274"/>
    </row>
    <row r="10" spans="2:11" ht="15" customHeight="1">
      <c r="B10" s="277"/>
      <c r="C10" s="276"/>
      <c r="D10" s="397" t="s">
        <v>619</v>
      </c>
      <c r="E10" s="397"/>
      <c r="F10" s="397"/>
      <c r="G10" s="397"/>
      <c r="H10" s="397"/>
      <c r="I10" s="397"/>
      <c r="J10" s="397"/>
      <c r="K10" s="274"/>
    </row>
    <row r="11" spans="2:11" ht="15" customHeight="1">
      <c r="B11" s="277"/>
      <c r="C11" s="278"/>
      <c r="D11" s="397" t="s">
        <v>620</v>
      </c>
      <c r="E11" s="397"/>
      <c r="F11" s="397"/>
      <c r="G11" s="397"/>
      <c r="H11" s="397"/>
      <c r="I11" s="397"/>
      <c r="J11" s="397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7" t="s">
        <v>621</v>
      </c>
      <c r="E13" s="397"/>
      <c r="F13" s="397"/>
      <c r="G13" s="397"/>
      <c r="H13" s="397"/>
      <c r="I13" s="397"/>
      <c r="J13" s="397"/>
      <c r="K13" s="274"/>
    </row>
    <row r="14" spans="2:11" ht="15" customHeight="1">
      <c r="B14" s="277"/>
      <c r="C14" s="278"/>
      <c r="D14" s="397" t="s">
        <v>622</v>
      </c>
      <c r="E14" s="397"/>
      <c r="F14" s="397"/>
      <c r="G14" s="397"/>
      <c r="H14" s="397"/>
      <c r="I14" s="397"/>
      <c r="J14" s="397"/>
      <c r="K14" s="274"/>
    </row>
    <row r="15" spans="2:11" ht="15" customHeight="1">
      <c r="B15" s="277"/>
      <c r="C15" s="278"/>
      <c r="D15" s="397" t="s">
        <v>623</v>
      </c>
      <c r="E15" s="397"/>
      <c r="F15" s="397"/>
      <c r="G15" s="397"/>
      <c r="H15" s="397"/>
      <c r="I15" s="397"/>
      <c r="J15" s="397"/>
      <c r="K15" s="274"/>
    </row>
    <row r="16" spans="2:11" ht="15" customHeight="1">
      <c r="B16" s="277"/>
      <c r="C16" s="278"/>
      <c r="D16" s="278"/>
      <c r="E16" s="279" t="s">
        <v>86</v>
      </c>
      <c r="F16" s="397" t="s">
        <v>624</v>
      </c>
      <c r="G16" s="397"/>
      <c r="H16" s="397"/>
      <c r="I16" s="397"/>
      <c r="J16" s="397"/>
      <c r="K16" s="274"/>
    </row>
    <row r="17" spans="2:11" ht="15" customHeight="1">
      <c r="B17" s="277"/>
      <c r="C17" s="278"/>
      <c r="D17" s="278"/>
      <c r="E17" s="279" t="s">
        <v>625</v>
      </c>
      <c r="F17" s="397" t="s">
        <v>626</v>
      </c>
      <c r="G17" s="397"/>
      <c r="H17" s="397"/>
      <c r="I17" s="397"/>
      <c r="J17" s="397"/>
      <c r="K17" s="274"/>
    </row>
    <row r="18" spans="2:11" ht="15" customHeight="1">
      <c r="B18" s="277"/>
      <c r="C18" s="278"/>
      <c r="D18" s="278"/>
      <c r="E18" s="279" t="s">
        <v>627</v>
      </c>
      <c r="F18" s="397" t="s">
        <v>628</v>
      </c>
      <c r="G18" s="397"/>
      <c r="H18" s="397"/>
      <c r="I18" s="397"/>
      <c r="J18" s="397"/>
      <c r="K18" s="274"/>
    </row>
    <row r="19" spans="2:11" ht="15" customHeight="1">
      <c r="B19" s="277"/>
      <c r="C19" s="278"/>
      <c r="D19" s="278"/>
      <c r="E19" s="279" t="s">
        <v>629</v>
      </c>
      <c r="F19" s="397" t="s">
        <v>630</v>
      </c>
      <c r="G19" s="397"/>
      <c r="H19" s="397"/>
      <c r="I19" s="397"/>
      <c r="J19" s="397"/>
      <c r="K19" s="274"/>
    </row>
    <row r="20" spans="2:11" ht="15" customHeight="1">
      <c r="B20" s="277"/>
      <c r="C20" s="278"/>
      <c r="D20" s="278"/>
      <c r="E20" s="279" t="s">
        <v>631</v>
      </c>
      <c r="F20" s="397" t="s">
        <v>632</v>
      </c>
      <c r="G20" s="397"/>
      <c r="H20" s="397"/>
      <c r="I20" s="397"/>
      <c r="J20" s="397"/>
      <c r="K20" s="274"/>
    </row>
    <row r="21" spans="2:11" ht="15" customHeight="1">
      <c r="B21" s="277"/>
      <c r="C21" s="278"/>
      <c r="D21" s="278"/>
      <c r="E21" s="279" t="s">
        <v>633</v>
      </c>
      <c r="F21" s="397" t="s">
        <v>634</v>
      </c>
      <c r="G21" s="397"/>
      <c r="H21" s="397"/>
      <c r="I21" s="397"/>
      <c r="J21" s="397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7" t="s">
        <v>635</v>
      </c>
      <c r="D23" s="397"/>
      <c r="E23" s="397"/>
      <c r="F23" s="397"/>
      <c r="G23" s="397"/>
      <c r="H23" s="397"/>
      <c r="I23" s="397"/>
      <c r="J23" s="397"/>
      <c r="K23" s="274"/>
    </row>
    <row r="24" spans="2:11" ht="15" customHeight="1">
      <c r="B24" s="277"/>
      <c r="C24" s="397" t="s">
        <v>636</v>
      </c>
      <c r="D24" s="397"/>
      <c r="E24" s="397"/>
      <c r="F24" s="397"/>
      <c r="G24" s="397"/>
      <c r="H24" s="397"/>
      <c r="I24" s="397"/>
      <c r="J24" s="397"/>
      <c r="K24" s="274"/>
    </row>
    <row r="25" spans="2:11" ht="15" customHeight="1">
      <c r="B25" s="277"/>
      <c r="C25" s="276"/>
      <c r="D25" s="397" t="s">
        <v>637</v>
      </c>
      <c r="E25" s="397"/>
      <c r="F25" s="397"/>
      <c r="G25" s="397"/>
      <c r="H25" s="397"/>
      <c r="I25" s="397"/>
      <c r="J25" s="397"/>
      <c r="K25" s="274"/>
    </row>
    <row r="26" spans="2:11" ht="15" customHeight="1">
      <c r="B26" s="277"/>
      <c r="C26" s="278"/>
      <c r="D26" s="397" t="s">
        <v>638</v>
      </c>
      <c r="E26" s="397"/>
      <c r="F26" s="397"/>
      <c r="G26" s="397"/>
      <c r="H26" s="397"/>
      <c r="I26" s="397"/>
      <c r="J26" s="397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7" t="s">
        <v>639</v>
      </c>
      <c r="E28" s="397"/>
      <c r="F28" s="397"/>
      <c r="G28" s="397"/>
      <c r="H28" s="397"/>
      <c r="I28" s="397"/>
      <c r="J28" s="397"/>
      <c r="K28" s="274"/>
    </row>
    <row r="29" spans="2:11" ht="15" customHeight="1">
      <c r="B29" s="277"/>
      <c r="C29" s="278"/>
      <c r="D29" s="397" t="s">
        <v>640</v>
      </c>
      <c r="E29" s="397"/>
      <c r="F29" s="397"/>
      <c r="G29" s="397"/>
      <c r="H29" s="397"/>
      <c r="I29" s="397"/>
      <c r="J29" s="397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7" t="s">
        <v>641</v>
      </c>
      <c r="E31" s="397"/>
      <c r="F31" s="397"/>
      <c r="G31" s="397"/>
      <c r="H31" s="397"/>
      <c r="I31" s="397"/>
      <c r="J31" s="397"/>
      <c r="K31" s="274"/>
    </row>
    <row r="32" spans="2:11" ht="15" customHeight="1">
      <c r="B32" s="277"/>
      <c r="C32" s="278"/>
      <c r="D32" s="397" t="s">
        <v>642</v>
      </c>
      <c r="E32" s="397"/>
      <c r="F32" s="397"/>
      <c r="G32" s="397"/>
      <c r="H32" s="397"/>
      <c r="I32" s="397"/>
      <c r="J32" s="397"/>
      <c r="K32" s="274"/>
    </row>
    <row r="33" spans="2:11" ht="15" customHeight="1">
      <c r="B33" s="277"/>
      <c r="C33" s="278"/>
      <c r="D33" s="397" t="s">
        <v>643</v>
      </c>
      <c r="E33" s="397"/>
      <c r="F33" s="397"/>
      <c r="G33" s="397"/>
      <c r="H33" s="397"/>
      <c r="I33" s="397"/>
      <c r="J33" s="397"/>
      <c r="K33" s="274"/>
    </row>
    <row r="34" spans="2:11" ht="15" customHeight="1">
      <c r="B34" s="277"/>
      <c r="C34" s="278"/>
      <c r="D34" s="276"/>
      <c r="E34" s="280" t="s">
        <v>122</v>
      </c>
      <c r="F34" s="276"/>
      <c r="G34" s="397" t="s">
        <v>644</v>
      </c>
      <c r="H34" s="397"/>
      <c r="I34" s="397"/>
      <c r="J34" s="397"/>
      <c r="K34" s="274"/>
    </row>
    <row r="35" spans="2:11" ht="30.75" customHeight="1">
      <c r="B35" s="277"/>
      <c r="C35" s="278"/>
      <c r="D35" s="276"/>
      <c r="E35" s="280" t="s">
        <v>645</v>
      </c>
      <c r="F35" s="276"/>
      <c r="G35" s="397" t="s">
        <v>646</v>
      </c>
      <c r="H35" s="397"/>
      <c r="I35" s="397"/>
      <c r="J35" s="397"/>
      <c r="K35" s="274"/>
    </row>
    <row r="36" spans="2:11" ht="15" customHeight="1">
      <c r="B36" s="277"/>
      <c r="C36" s="278"/>
      <c r="D36" s="276"/>
      <c r="E36" s="280" t="s">
        <v>63</v>
      </c>
      <c r="F36" s="276"/>
      <c r="G36" s="397" t="s">
        <v>647</v>
      </c>
      <c r="H36" s="397"/>
      <c r="I36" s="397"/>
      <c r="J36" s="397"/>
      <c r="K36" s="274"/>
    </row>
    <row r="37" spans="2:11" ht="15" customHeight="1">
      <c r="B37" s="277"/>
      <c r="C37" s="278"/>
      <c r="D37" s="276"/>
      <c r="E37" s="280" t="s">
        <v>123</v>
      </c>
      <c r="F37" s="276"/>
      <c r="G37" s="397" t="s">
        <v>648</v>
      </c>
      <c r="H37" s="397"/>
      <c r="I37" s="397"/>
      <c r="J37" s="397"/>
      <c r="K37" s="274"/>
    </row>
    <row r="38" spans="2:11" ht="15" customHeight="1">
      <c r="B38" s="277"/>
      <c r="C38" s="278"/>
      <c r="D38" s="276"/>
      <c r="E38" s="280" t="s">
        <v>124</v>
      </c>
      <c r="F38" s="276"/>
      <c r="G38" s="397" t="s">
        <v>649</v>
      </c>
      <c r="H38" s="397"/>
      <c r="I38" s="397"/>
      <c r="J38" s="397"/>
      <c r="K38" s="274"/>
    </row>
    <row r="39" spans="2:11" ht="15" customHeight="1">
      <c r="B39" s="277"/>
      <c r="C39" s="278"/>
      <c r="D39" s="276"/>
      <c r="E39" s="280" t="s">
        <v>125</v>
      </c>
      <c r="F39" s="276"/>
      <c r="G39" s="397" t="s">
        <v>650</v>
      </c>
      <c r="H39" s="397"/>
      <c r="I39" s="397"/>
      <c r="J39" s="397"/>
      <c r="K39" s="274"/>
    </row>
    <row r="40" spans="2:11" ht="15" customHeight="1">
      <c r="B40" s="277"/>
      <c r="C40" s="278"/>
      <c r="D40" s="276"/>
      <c r="E40" s="280" t="s">
        <v>651</v>
      </c>
      <c r="F40" s="276"/>
      <c r="G40" s="397" t="s">
        <v>652</v>
      </c>
      <c r="H40" s="397"/>
      <c r="I40" s="397"/>
      <c r="J40" s="397"/>
      <c r="K40" s="274"/>
    </row>
    <row r="41" spans="2:11" ht="15" customHeight="1">
      <c r="B41" s="277"/>
      <c r="C41" s="278"/>
      <c r="D41" s="276"/>
      <c r="E41" s="280"/>
      <c r="F41" s="276"/>
      <c r="G41" s="397" t="s">
        <v>653</v>
      </c>
      <c r="H41" s="397"/>
      <c r="I41" s="397"/>
      <c r="J41" s="397"/>
      <c r="K41" s="274"/>
    </row>
    <row r="42" spans="2:11" ht="15" customHeight="1">
      <c r="B42" s="277"/>
      <c r="C42" s="278"/>
      <c r="D42" s="276"/>
      <c r="E42" s="280" t="s">
        <v>654</v>
      </c>
      <c r="F42" s="276"/>
      <c r="G42" s="397" t="s">
        <v>655</v>
      </c>
      <c r="H42" s="397"/>
      <c r="I42" s="397"/>
      <c r="J42" s="397"/>
      <c r="K42" s="274"/>
    </row>
    <row r="43" spans="2:11" ht="15" customHeight="1">
      <c r="B43" s="277"/>
      <c r="C43" s="278"/>
      <c r="D43" s="276"/>
      <c r="E43" s="280" t="s">
        <v>127</v>
      </c>
      <c r="F43" s="276"/>
      <c r="G43" s="397" t="s">
        <v>656</v>
      </c>
      <c r="H43" s="397"/>
      <c r="I43" s="397"/>
      <c r="J43" s="397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7" t="s">
        <v>657</v>
      </c>
      <c r="E45" s="397"/>
      <c r="F45" s="397"/>
      <c r="G45" s="397"/>
      <c r="H45" s="397"/>
      <c r="I45" s="397"/>
      <c r="J45" s="397"/>
      <c r="K45" s="274"/>
    </row>
    <row r="46" spans="2:11" ht="15" customHeight="1">
      <c r="B46" s="277"/>
      <c r="C46" s="278"/>
      <c r="D46" s="278"/>
      <c r="E46" s="397" t="s">
        <v>658</v>
      </c>
      <c r="F46" s="397"/>
      <c r="G46" s="397"/>
      <c r="H46" s="397"/>
      <c r="I46" s="397"/>
      <c r="J46" s="397"/>
      <c r="K46" s="274"/>
    </row>
    <row r="47" spans="2:11" ht="15" customHeight="1">
      <c r="B47" s="277"/>
      <c r="C47" s="278"/>
      <c r="D47" s="278"/>
      <c r="E47" s="397" t="s">
        <v>659</v>
      </c>
      <c r="F47" s="397"/>
      <c r="G47" s="397"/>
      <c r="H47" s="397"/>
      <c r="I47" s="397"/>
      <c r="J47" s="397"/>
      <c r="K47" s="274"/>
    </row>
    <row r="48" spans="2:11" ht="15" customHeight="1">
      <c r="B48" s="277"/>
      <c r="C48" s="278"/>
      <c r="D48" s="278"/>
      <c r="E48" s="397" t="s">
        <v>660</v>
      </c>
      <c r="F48" s="397"/>
      <c r="G48" s="397"/>
      <c r="H48" s="397"/>
      <c r="I48" s="397"/>
      <c r="J48" s="397"/>
      <c r="K48" s="274"/>
    </row>
    <row r="49" spans="2:11" ht="15" customHeight="1">
      <c r="B49" s="277"/>
      <c r="C49" s="278"/>
      <c r="D49" s="397" t="s">
        <v>661</v>
      </c>
      <c r="E49" s="397"/>
      <c r="F49" s="397"/>
      <c r="G49" s="397"/>
      <c r="H49" s="397"/>
      <c r="I49" s="397"/>
      <c r="J49" s="397"/>
      <c r="K49" s="274"/>
    </row>
    <row r="50" spans="2:11" ht="25.5" customHeight="1">
      <c r="B50" s="273"/>
      <c r="C50" s="398" t="s">
        <v>662</v>
      </c>
      <c r="D50" s="398"/>
      <c r="E50" s="398"/>
      <c r="F50" s="398"/>
      <c r="G50" s="398"/>
      <c r="H50" s="398"/>
      <c r="I50" s="398"/>
      <c r="J50" s="398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7" t="s">
        <v>663</v>
      </c>
      <c r="D52" s="397"/>
      <c r="E52" s="397"/>
      <c r="F52" s="397"/>
      <c r="G52" s="397"/>
      <c r="H52" s="397"/>
      <c r="I52" s="397"/>
      <c r="J52" s="397"/>
      <c r="K52" s="274"/>
    </row>
    <row r="53" spans="2:11" ht="15" customHeight="1">
      <c r="B53" s="273"/>
      <c r="C53" s="397" t="s">
        <v>664</v>
      </c>
      <c r="D53" s="397"/>
      <c r="E53" s="397"/>
      <c r="F53" s="397"/>
      <c r="G53" s="397"/>
      <c r="H53" s="397"/>
      <c r="I53" s="397"/>
      <c r="J53" s="397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7" t="s">
        <v>665</v>
      </c>
      <c r="D55" s="397"/>
      <c r="E55" s="397"/>
      <c r="F55" s="397"/>
      <c r="G55" s="397"/>
      <c r="H55" s="397"/>
      <c r="I55" s="397"/>
      <c r="J55" s="397"/>
      <c r="K55" s="274"/>
    </row>
    <row r="56" spans="2:11" ht="15" customHeight="1">
      <c r="B56" s="273"/>
      <c r="C56" s="278"/>
      <c r="D56" s="397" t="s">
        <v>666</v>
      </c>
      <c r="E56" s="397"/>
      <c r="F56" s="397"/>
      <c r="G56" s="397"/>
      <c r="H56" s="397"/>
      <c r="I56" s="397"/>
      <c r="J56" s="397"/>
      <c r="K56" s="274"/>
    </row>
    <row r="57" spans="2:11" ht="15" customHeight="1">
      <c r="B57" s="273"/>
      <c r="C57" s="278"/>
      <c r="D57" s="397" t="s">
        <v>667</v>
      </c>
      <c r="E57" s="397"/>
      <c r="F57" s="397"/>
      <c r="G57" s="397"/>
      <c r="H57" s="397"/>
      <c r="I57" s="397"/>
      <c r="J57" s="397"/>
      <c r="K57" s="274"/>
    </row>
    <row r="58" spans="2:11" ht="15" customHeight="1">
      <c r="B58" s="273"/>
      <c r="C58" s="278"/>
      <c r="D58" s="397" t="s">
        <v>668</v>
      </c>
      <c r="E58" s="397"/>
      <c r="F58" s="397"/>
      <c r="G58" s="397"/>
      <c r="H58" s="397"/>
      <c r="I58" s="397"/>
      <c r="J58" s="397"/>
      <c r="K58" s="274"/>
    </row>
    <row r="59" spans="2:11" ht="15" customHeight="1">
      <c r="B59" s="273"/>
      <c r="C59" s="278"/>
      <c r="D59" s="397" t="s">
        <v>669</v>
      </c>
      <c r="E59" s="397"/>
      <c r="F59" s="397"/>
      <c r="G59" s="397"/>
      <c r="H59" s="397"/>
      <c r="I59" s="397"/>
      <c r="J59" s="397"/>
      <c r="K59" s="274"/>
    </row>
    <row r="60" spans="2:11" ht="15" customHeight="1">
      <c r="B60" s="273"/>
      <c r="C60" s="278"/>
      <c r="D60" s="396" t="s">
        <v>670</v>
      </c>
      <c r="E60" s="396"/>
      <c r="F60" s="396"/>
      <c r="G60" s="396"/>
      <c r="H60" s="396"/>
      <c r="I60" s="396"/>
      <c r="J60" s="396"/>
      <c r="K60" s="274"/>
    </row>
    <row r="61" spans="2:11" ht="15" customHeight="1">
      <c r="B61" s="273"/>
      <c r="C61" s="278"/>
      <c r="D61" s="397" t="s">
        <v>671</v>
      </c>
      <c r="E61" s="397"/>
      <c r="F61" s="397"/>
      <c r="G61" s="397"/>
      <c r="H61" s="397"/>
      <c r="I61" s="397"/>
      <c r="J61" s="397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7" t="s">
        <v>672</v>
      </c>
      <c r="E63" s="397"/>
      <c r="F63" s="397"/>
      <c r="G63" s="397"/>
      <c r="H63" s="397"/>
      <c r="I63" s="397"/>
      <c r="J63" s="397"/>
      <c r="K63" s="274"/>
    </row>
    <row r="64" spans="2:11" ht="15" customHeight="1">
      <c r="B64" s="273"/>
      <c r="C64" s="278"/>
      <c r="D64" s="396" t="s">
        <v>673</v>
      </c>
      <c r="E64" s="396"/>
      <c r="F64" s="396"/>
      <c r="G64" s="396"/>
      <c r="H64" s="396"/>
      <c r="I64" s="396"/>
      <c r="J64" s="396"/>
      <c r="K64" s="274"/>
    </row>
    <row r="65" spans="2:11" ht="15" customHeight="1">
      <c r="B65" s="273"/>
      <c r="C65" s="278"/>
      <c r="D65" s="397" t="s">
        <v>674</v>
      </c>
      <c r="E65" s="397"/>
      <c r="F65" s="397"/>
      <c r="G65" s="397"/>
      <c r="H65" s="397"/>
      <c r="I65" s="397"/>
      <c r="J65" s="397"/>
      <c r="K65" s="274"/>
    </row>
    <row r="66" spans="2:11" ht="15" customHeight="1">
      <c r="B66" s="273"/>
      <c r="C66" s="278"/>
      <c r="D66" s="397" t="s">
        <v>675</v>
      </c>
      <c r="E66" s="397"/>
      <c r="F66" s="397"/>
      <c r="G66" s="397"/>
      <c r="H66" s="397"/>
      <c r="I66" s="397"/>
      <c r="J66" s="397"/>
      <c r="K66" s="274"/>
    </row>
    <row r="67" spans="2:11" ht="15" customHeight="1">
      <c r="B67" s="273"/>
      <c r="C67" s="278"/>
      <c r="D67" s="397" t="s">
        <v>676</v>
      </c>
      <c r="E67" s="397"/>
      <c r="F67" s="397"/>
      <c r="G67" s="397"/>
      <c r="H67" s="397"/>
      <c r="I67" s="397"/>
      <c r="J67" s="397"/>
      <c r="K67" s="274"/>
    </row>
    <row r="68" spans="2:11" ht="15" customHeight="1">
      <c r="B68" s="273"/>
      <c r="C68" s="278"/>
      <c r="D68" s="397" t="s">
        <v>677</v>
      </c>
      <c r="E68" s="397"/>
      <c r="F68" s="397"/>
      <c r="G68" s="397"/>
      <c r="H68" s="397"/>
      <c r="I68" s="397"/>
      <c r="J68" s="397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5" t="s">
        <v>96</v>
      </c>
      <c r="D73" s="395"/>
      <c r="E73" s="395"/>
      <c r="F73" s="395"/>
      <c r="G73" s="395"/>
      <c r="H73" s="395"/>
      <c r="I73" s="395"/>
      <c r="J73" s="395"/>
      <c r="K73" s="291"/>
    </row>
    <row r="74" spans="2:11" ht="17.25" customHeight="1">
      <c r="B74" s="290"/>
      <c r="C74" s="292" t="s">
        <v>678</v>
      </c>
      <c r="D74" s="292"/>
      <c r="E74" s="292"/>
      <c r="F74" s="292" t="s">
        <v>679</v>
      </c>
      <c r="G74" s="293"/>
      <c r="H74" s="292" t="s">
        <v>123</v>
      </c>
      <c r="I74" s="292" t="s">
        <v>67</v>
      </c>
      <c r="J74" s="292" t="s">
        <v>680</v>
      </c>
      <c r="K74" s="291"/>
    </row>
    <row r="75" spans="2:11" ht="17.25" customHeight="1">
      <c r="B75" s="290"/>
      <c r="C75" s="294" t="s">
        <v>681</v>
      </c>
      <c r="D75" s="294"/>
      <c r="E75" s="294"/>
      <c r="F75" s="295" t="s">
        <v>682</v>
      </c>
      <c r="G75" s="296"/>
      <c r="H75" s="294"/>
      <c r="I75" s="294"/>
      <c r="J75" s="294" t="s">
        <v>683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63</v>
      </c>
      <c r="D77" s="297"/>
      <c r="E77" s="297"/>
      <c r="F77" s="299" t="s">
        <v>684</v>
      </c>
      <c r="G77" s="298"/>
      <c r="H77" s="280" t="s">
        <v>685</v>
      </c>
      <c r="I77" s="280" t="s">
        <v>686</v>
      </c>
      <c r="J77" s="280">
        <v>20</v>
      </c>
      <c r="K77" s="291"/>
    </row>
    <row r="78" spans="2:11" ht="15" customHeight="1">
      <c r="B78" s="290"/>
      <c r="C78" s="280" t="s">
        <v>687</v>
      </c>
      <c r="D78" s="280"/>
      <c r="E78" s="280"/>
      <c r="F78" s="299" t="s">
        <v>684</v>
      </c>
      <c r="G78" s="298"/>
      <c r="H78" s="280" t="s">
        <v>688</v>
      </c>
      <c r="I78" s="280" t="s">
        <v>686</v>
      </c>
      <c r="J78" s="280">
        <v>120</v>
      </c>
      <c r="K78" s="291"/>
    </row>
    <row r="79" spans="2:11" ht="15" customHeight="1">
      <c r="B79" s="300"/>
      <c r="C79" s="280" t="s">
        <v>689</v>
      </c>
      <c r="D79" s="280"/>
      <c r="E79" s="280"/>
      <c r="F79" s="299" t="s">
        <v>690</v>
      </c>
      <c r="G79" s="298"/>
      <c r="H79" s="280" t="s">
        <v>691</v>
      </c>
      <c r="I79" s="280" t="s">
        <v>686</v>
      </c>
      <c r="J79" s="280">
        <v>50</v>
      </c>
      <c r="K79" s="291"/>
    </row>
    <row r="80" spans="2:11" ht="15" customHeight="1">
      <c r="B80" s="300"/>
      <c r="C80" s="280" t="s">
        <v>692</v>
      </c>
      <c r="D80" s="280"/>
      <c r="E80" s="280"/>
      <c r="F80" s="299" t="s">
        <v>684</v>
      </c>
      <c r="G80" s="298"/>
      <c r="H80" s="280" t="s">
        <v>693</v>
      </c>
      <c r="I80" s="280" t="s">
        <v>694</v>
      </c>
      <c r="J80" s="280"/>
      <c r="K80" s="291"/>
    </row>
    <row r="81" spans="2:11" ht="15" customHeight="1">
      <c r="B81" s="300"/>
      <c r="C81" s="301" t="s">
        <v>695</v>
      </c>
      <c r="D81" s="301"/>
      <c r="E81" s="301"/>
      <c r="F81" s="302" t="s">
        <v>690</v>
      </c>
      <c r="G81" s="301"/>
      <c r="H81" s="301" t="s">
        <v>696</v>
      </c>
      <c r="I81" s="301" t="s">
        <v>686</v>
      </c>
      <c r="J81" s="301">
        <v>15</v>
      </c>
      <c r="K81" s="291"/>
    </row>
    <row r="82" spans="2:11" ht="15" customHeight="1">
      <c r="B82" s="300"/>
      <c r="C82" s="301" t="s">
        <v>697</v>
      </c>
      <c r="D82" s="301"/>
      <c r="E82" s="301"/>
      <c r="F82" s="302" t="s">
        <v>690</v>
      </c>
      <c r="G82" s="301"/>
      <c r="H82" s="301" t="s">
        <v>698</v>
      </c>
      <c r="I82" s="301" t="s">
        <v>686</v>
      </c>
      <c r="J82" s="301">
        <v>15</v>
      </c>
      <c r="K82" s="291"/>
    </row>
    <row r="83" spans="2:11" ht="15" customHeight="1">
      <c r="B83" s="300"/>
      <c r="C83" s="301" t="s">
        <v>699</v>
      </c>
      <c r="D83" s="301"/>
      <c r="E83" s="301"/>
      <c r="F83" s="302" t="s">
        <v>690</v>
      </c>
      <c r="G83" s="301"/>
      <c r="H83" s="301" t="s">
        <v>700</v>
      </c>
      <c r="I83" s="301" t="s">
        <v>686</v>
      </c>
      <c r="J83" s="301">
        <v>20</v>
      </c>
      <c r="K83" s="291"/>
    </row>
    <row r="84" spans="2:11" ht="15" customHeight="1">
      <c r="B84" s="300"/>
      <c r="C84" s="301" t="s">
        <v>701</v>
      </c>
      <c r="D84" s="301"/>
      <c r="E84" s="301"/>
      <c r="F84" s="302" t="s">
        <v>690</v>
      </c>
      <c r="G84" s="301"/>
      <c r="H84" s="301" t="s">
        <v>702</v>
      </c>
      <c r="I84" s="301" t="s">
        <v>686</v>
      </c>
      <c r="J84" s="301">
        <v>20</v>
      </c>
      <c r="K84" s="291"/>
    </row>
    <row r="85" spans="2:11" ht="15" customHeight="1">
      <c r="B85" s="300"/>
      <c r="C85" s="280" t="s">
        <v>703</v>
      </c>
      <c r="D85" s="280"/>
      <c r="E85" s="280"/>
      <c r="F85" s="299" t="s">
        <v>690</v>
      </c>
      <c r="G85" s="298"/>
      <c r="H85" s="280" t="s">
        <v>704</v>
      </c>
      <c r="I85" s="280" t="s">
        <v>686</v>
      </c>
      <c r="J85" s="280">
        <v>50</v>
      </c>
      <c r="K85" s="291"/>
    </row>
    <row r="86" spans="2:11" ht="15" customHeight="1">
      <c r="B86" s="300"/>
      <c r="C86" s="280" t="s">
        <v>705</v>
      </c>
      <c r="D86" s="280"/>
      <c r="E86" s="280"/>
      <c r="F86" s="299" t="s">
        <v>690</v>
      </c>
      <c r="G86" s="298"/>
      <c r="H86" s="280" t="s">
        <v>706</v>
      </c>
      <c r="I86" s="280" t="s">
        <v>686</v>
      </c>
      <c r="J86" s="280">
        <v>20</v>
      </c>
      <c r="K86" s="291"/>
    </row>
    <row r="87" spans="2:11" ht="15" customHeight="1">
      <c r="B87" s="300"/>
      <c r="C87" s="280" t="s">
        <v>707</v>
      </c>
      <c r="D87" s="280"/>
      <c r="E87" s="280"/>
      <c r="F87" s="299" t="s">
        <v>690</v>
      </c>
      <c r="G87" s="298"/>
      <c r="H87" s="280" t="s">
        <v>708</v>
      </c>
      <c r="I87" s="280" t="s">
        <v>686</v>
      </c>
      <c r="J87" s="280">
        <v>20</v>
      </c>
      <c r="K87" s="291"/>
    </row>
    <row r="88" spans="2:11" ht="15" customHeight="1">
      <c r="B88" s="300"/>
      <c r="C88" s="280" t="s">
        <v>709</v>
      </c>
      <c r="D88" s="280"/>
      <c r="E88" s="280"/>
      <c r="F88" s="299" t="s">
        <v>690</v>
      </c>
      <c r="G88" s="298"/>
      <c r="H88" s="280" t="s">
        <v>710</v>
      </c>
      <c r="I88" s="280" t="s">
        <v>686</v>
      </c>
      <c r="J88" s="280">
        <v>50</v>
      </c>
      <c r="K88" s="291"/>
    </row>
    <row r="89" spans="2:11" ht="15" customHeight="1">
      <c r="B89" s="300"/>
      <c r="C89" s="280" t="s">
        <v>711</v>
      </c>
      <c r="D89" s="280"/>
      <c r="E89" s="280"/>
      <c r="F89" s="299" t="s">
        <v>690</v>
      </c>
      <c r="G89" s="298"/>
      <c r="H89" s="280" t="s">
        <v>711</v>
      </c>
      <c r="I89" s="280" t="s">
        <v>686</v>
      </c>
      <c r="J89" s="280">
        <v>50</v>
      </c>
      <c r="K89" s="291"/>
    </row>
    <row r="90" spans="2:11" ht="15" customHeight="1">
      <c r="B90" s="300"/>
      <c r="C90" s="280" t="s">
        <v>128</v>
      </c>
      <c r="D90" s="280"/>
      <c r="E90" s="280"/>
      <c r="F90" s="299" t="s">
        <v>690</v>
      </c>
      <c r="G90" s="298"/>
      <c r="H90" s="280" t="s">
        <v>712</v>
      </c>
      <c r="I90" s="280" t="s">
        <v>686</v>
      </c>
      <c r="J90" s="280">
        <v>255</v>
      </c>
      <c r="K90" s="291"/>
    </row>
    <row r="91" spans="2:11" ht="15" customHeight="1">
      <c r="B91" s="300"/>
      <c r="C91" s="280" t="s">
        <v>713</v>
      </c>
      <c r="D91" s="280"/>
      <c r="E91" s="280"/>
      <c r="F91" s="299" t="s">
        <v>684</v>
      </c>
      <c r="G91" s="298"/>
      <c r="H91" s="280" t="s">
        <v>714</v>
      </c>
      <c r="I91" s="280" t="s">
        <v>715</v>
      </c>
      <c r="J91" s="280"/>
      <c r="K91" s="291"/>
    </row>
    <row r="92" spans="2:11" ht="15" customHeight="1">
      <c r="B92" s="300"/>
      <c r="C92" s="280" t="s">
        <v>716</v>
      </c>
      <c r="D92" s="280"/>
      <c r="E92" s="280"/>
      <c r="F92" s="299" t="s">
        <v>684</v>
      </c>
      <c r="G92" s="298"/>
      <c r="H92" s="280" t="s">
        <v>717</v>
      </c>
      <c r="I92" s="280" t="s">
        <v>718</v>
      </c>
      <c r="J92" s="280"/>
      <c r="K92" s="291"/>
    </row>
    <row r="93" spans="2:11" ht="15" customHeight="1">
      <c r="B93" s="300"/>
      <c r="C93" s="280" t="s">
        <v>719</v>
      </c>
      <c r="D93" s="280"/>
      <c r="E93" s="280"/>
      <c r="F93" s="299" t="s">
        <v>684</v>
      </c>
      <c r="G93" s="298"/>
      <c r="H93" s="280" t="s">
        <v>719</v>
      </c>
      <c r="I93" s="280" t="s">
        <v>718</v>
      </c>
      <c r="J93" s="280"/>
      <c r="K93" s="291"/>
    </row>
    <row r="94" spans="2:11" ht="15" customHeight="1">
      <c r="B94" s="300"/>
      <c r="C94" s="280" t="s">
        <v>48</v>
      </c>
      <c r="D94" s="280"/>
      <c r="E94" s="280"/>
      <c r="F94" s="299" t="s">
        <v>684</v>
      </c>
      <c r="G94" s="298"/>
      <c r="H94" s="280" t="s">
        <v>720</v>
      </c>
      <c r="I94" s="280" t="s">
        <v>718</v>
      </c>
      <c r="J94" s="280"/>
      <c r="K94" s="291"/>
    </row>
    <row r="95" spans="2:11" ht="15" customHeight="1">
      <c r="B95" s="300"/>
      <c r="C95" s="280" t="s">
        <v>58</v>
      </c>
      <c r="D95" s="280"/>
      <c r="E95" s="280"/>
      <c r="F95" s="299" t="s">
        <v>684</v>
      </c>
      <c r="G95" s="298"/>
      <c r="H95" s="280" t="s">
        <v>721</v>
      </c>
      <c r="I95" s="280" t="s">
        <v>718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5" t="s">
        <v>722</v>
      </c>
      <c r="D100" s="395"/>
      <c r="E100" s="395"/>
      <c r="F100" s="395"/>
      <c r="G100" s="395"/>
      <c r="H100" s="395"/>
      <c r="I100" s="395"/>
      <c r="J100" s="395"/>
      <c r="K100" s="291"/>
    </row>
    <row r="101" spans="2:11" ht="17.25" customHeight="1">
      <c r="B101" s="290"/>
      <c r="C101" s="292" t="s">
        <v>678</v>
      </c>
      <c r="D101" s="292"/>
      <c r="E101" s="292"/>
      <c r="F101" s="292" t="s">
        <v>679</v>
      </c>
      <c r="G101" s="293"/>
      <c r="H101" s="292" t="s">
        <v>123</v>
      </c>
      <c r="I101" s="292" t="s">
        <v>67</v>
      </c>
      <c r="J101" s="292" t="s">
        <v>680</v>
      </c>
      <c r="K101" s="291"/>
    </row>
    <row r="102" spans="2:11" ht="17.25" customHeight="1">
      <c r="B102" s="290"/>
      <c r="C102" s="294" t="s">
        <v>681</v>
      </c>
      <c r="D102" s="294"/>
      <c r="E102" s="294"/>
      <c r="F102" s="295" t="s">
        <v>682</v>
      </c>
      <c r="G102" s="296"/>
      <c r="H102" s="294"/>
      <c r="I102" s="294"/>
      <c r="J102" s="294" t="s">
        <v>683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63</v>
      </c>
      <c r="D104" s="297"/>
      <c r="E104" s="297"/>
      <c r="F104" s="299" t="s">
        <v>684</v>
      </c>
      <c r="G104" s="308"/>
      <c r="H104" s="280" t="s">
        <v>723</v>
      </c>
      <c r="I104" s="280" t="s">
        <v>686</v>
      </c>
      <c r="J104" s="280">
        <v>20</v>
      </c>
      <c r="K104" s="291"/>
    </row>
    <row r="105" spans="2:11" ht="15" customHeight="1">
      <c r="B105" s="290"/>
      <c r="C105" s="280" t="s">
        <v>687</v>
      </c>
      <c r="D105" s="280"/>
      <c r="E105" s="280"/>
      <c r="F105" s="299" t="s">
        <v>684</v>
      </c>
      <c r="G105" s="280"/>
      <c r="H105" s="280" t="s">
        <v>723</v>
      </c>
      <c r="I105" s="280" t="s">
        <v>686</v>
      </c>
      <c r="J105" s="280">
        <v>120</v>
      </c>
      <c r="K105" s="291"/>
    </row>
    <row r="106" spans="2:11" ht="15" customHeight="1">
      <c r="B106" s="300"/>
      <c r="C106" s="280" t="s">
        <v>689</v>
      </c>
      <c r="D106" s="280"/>
      <c r="E106" s="280"/>
      <c r="F106" s="299" t="s">
        <v>690</v>
      </c>
      <c r="G106" s="280"/>
      <c r="H106" s="280" t="s">
        <v>723</v>
      </c>
      <c r="I106" s="280" t="s">
        <v>686</v>
      </c>
      <c r="J106" s="280">
        <v>50</v>
      </c>
      <c r="K106" s="291"/>
    </row>
    <row r="107" spans="2:11" ht="15" customHeight="1">
      <c r="B107" s="300"/>
      <c r="C107" s="280" t="s">
        <v>692</v>
      </c>
      <c r="D107" s="280"/>
      <c r="E107" s="280"/>
      <c r="F107" s="299" t="s">
        <v>684</v>
      </c>
      <c r="G107" s="280"/>
      <c r="H107" s="280" t="s">
        <v>723</v>
      </c>
      <c r="I107" s="280" t="s">
        <v>694</v>
      </c>
      <c r="J107" s="280"/>
      <c r="K107" s="291"/>
    </row>
    <row r="108" spans="2:11" ht="15" customHeight="1">
      <c r="B108" s="300"/>
      <c r="C108" s="280" t="s">
        <v>703</v>
      </c>
      <c r="D108" s="280"/>
      <c r="E108" s="280"/>
      <c r="F108" s="299" t="s">
        <v>690</v>
      </c>
      <c r="G108" s="280"/>
      <c r="H108" s="280" t="s">
        <v>723</v>
      </c>
      <c r="I108" s="280" t="s">
        <v>686</v>
      </c>
      <c r="J108" s="280">
        <v>50</v>
      </c>
      <c r="K108" s="291"/>
    </row>
    <row r="109" spans="2:11" ht="15" customHeight="1">
      <c r="B109" s="300"/>
      <c r="C109" s="280" t="s">
        <v>711</v>
      </c>
      <c r="D109" s="280"/>
      <c r="E109" s="280"/>
      <c r="F109" s="299" t="s">
        <v>690</v>
      </c>
      <c r="G109" s="280"/>
      <c r="H109" s="280" t="s">
        <v>723</v>
      </c>
      <c r="I109" s="280" t="s">
        <v>686</v>
      </c>
      <c r="J109" s="280">
        <v>50</v>
      </c>
      <c r="K109" s="291"/>
    </row>
    <row r="110" spans="2:11" ht="15" customHeight="1">
      <c r="B110" s="300"/>
      <c r="C110" s="280" t="s">
        <v>709</v>
      </c>
      <c r="D110" s="280"/>
      <c r="E110" s="280"/>
      <c r="F110" s="299" t="s">
        <v>690</v>
      </c>
      <c r="G110" s="280"/>
      <c r="H110" s="280" t="s">
        <v>723</v>
      </c>
      <c r="I110" s="280" t="s">
        <v>686</v>
      </c>
      <c r="J110" s="280">
        <v>50</v>
      </c>
      <c r="K110" s="291"/>
    </row>
    <row r="111" spans="2:11" ht="15" customHeight="1">
      <c r="B111" s="300"/>
      <c r="C111" s="280" t="s">
        <v>63</v>
      </c>
      <c r="D111" s="280"/>
      <c r="E111" s="280"/>
      <c r="F111" s="299" t="s">
        <v>684</v>
      </c>
      <c r="G111" s="280"/>
      <c r="H111" s="280" t="s">
        <v>724</v>
      </c>
      <c r="I111" s="280" t="s">
        <v>686</v>
      </c>
      <c r="J111" s="280">
        <v>20</v>
      </c>
      <c r="K111" s="291"/>
    </row>
    <row r="112" spans="2:11" ht="15" customHeight="1">
      <c r="B112" s="300"/>
      <c r="C112" s="280" t="s">
        <v>725</v>
      </c>
      <c r="D112" s="280"/>
      <c r="E112" s="280"/>
      <c r="F112" s="299" t="s">
        <v>684</v>
      </c>
      <c r="G112" s="280"/>
      <c r="H112" s="280" t="s">
        <v>726</v>
      </c>
      <c r="I112" s="280" t="s">
        <v>686</v>
      </c>
      <c r="J112" s="280">
        <v>120</v>
      </c>
      <c r="K112" s="291"/>
    </row>
    <row r="113" spans="2:11" ht="15" customHeight="1">
      <c r="B113" s="300"/>
      <c r="C113" s="280" t="s">
        <v>48</v>
      </c>
      <c r="D113" s="280"/>
      <c r="E113" s="280"/>
      <c r="F113" s="299" t="s">
        <v>684</v>
      </c>
      <c r="G113" s="280"/>
      <c r="H113" s="280" t="s">
        <v>727</v>
      </c>
      <c r="I113" s="280" t="s">
        <v>718</v>
      </c>
      <c r="J113" s="280"/>
      <c r="K113" s="291"/>
    </row>
    <row r="114" spans="2:11" ht="15" customHeight="1">
      <c r="B114" s="300"/>
      <c r="C114" s="280" t="s">
        <v>58</v>
      </c>
      <c r="D114" s="280"/>
      <c r="E114" s="280"/>
      <c r="F114" s="299" t="s">
        <v>684</v>
      </c>
      <c r="G114" s="280"/>
      <c r="H114" s="280" t="s">
        <v>728</v>
      </c>
      <c r="I114" s="280" t="s">
        <v>718</v>
      </c>
      <c r="J114" s="280"/>
      <c r="K114" s="291"/>
    </row>
    <row r="115" spans="2:11" ht="15" customHeight="1">
      <c r="B115" s="300"/>
      <c r="C115" s="280" t="s">
        <v>67</v>
      </c>
      <c r="D115" s="280"/>
      <c r="E115" s="280"/>
      <c r="F115" s="299" t="s">
        <v>684</v>
      </c>
      <c r="G115" s="280"/>
      <c r="H115" s="280" t="s">
        <v>729</v>
      </c>
      <c r="I115" s="280" t="s">
        <v>730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4" t="s">
        <v>731</v>
      </c>
      <c r="D120" s="394"/>
      <c r="E120" s="394"/>
      <c r="F120" s="394"/>
      <c r="G120" s="394"/>
      <c r="H120" s="394"/>
      <c r="I120" s="394"/>
      <c r="J120" s="394"/>
      <c r="K120" s="316"/>
    </row>
    <row r="121" spans="2:11" ht="17.25" customHeight="1">
      <c r="B121" s="317"/>
      <c r="C121" s="292" t="s">
        <v>678</v>
      </c>
      <c r="D121" s="292"/>
      <c r="E121" s="292"/>
      <c r="F121" s="292" t="s">
        <v>679</v>
      </c>
      <c r="G121" s="293"/>
      <c r="H121" s="292" t="s">
        <v>123</v>
      </c>
      <c r="I121" s="292" t="s">
        <v>67</v>
      </c>
      <c r="J121" s="292" t="s">
        <v>680</v>
      </c>
      <c r="K121" s="318"/>
    </row>
    <row r="122" spans="2:11" ht="17.25" customHeight="1">
      <c r="B122" s="317"/>
      <c r="C122" s="294" t="s">
        <v>681</v>
      </c>
      <c r="D122" s="294"/>
      <c r="E122" s="294"/>
      <c r="F122" s="295" t="s">
        <v>682</v>
      </c>
      <c r="G122" s="296"/>
      <c r="H122" s="294"/>
      <c r="I122" s="294"/>
      <c r="J122" s="294" t="s">
        <v>683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687</v>
      </c>
      <c r="D124" s="297"/>
      <c r="E124" s="297"/>
      <c r="F124" s="299" t="s">
        <v>684</v>
      </c>
      <c r="G124" s="280"/>
      <c r="H124" s="280" t="s">
        <v>723</v>
      </c>
      <c r="I124" s="280" t="s">
        <v>686</v>
      </c>
      <c r="J124" s="280">
        <v>120</v>
      </c>
      <c r="K124" s="321"/>
    </row>
    <row r="125" spans="2:11" ht="15" customHeight="1">
      <c r="B125" s="319"/>
      <c r="C125" s="280" t="s">
        <v>732</v>
      </c>
      <c r="D125" s="280"/>
      <c r="E125" s="280"/>
      <c r="F125" s="299" t="s">
        <v>684</v>
      </c>
      <c r="G125" s="280"/>
      <c r="H125" s="280" t="s">
        <v>733</v>
      </c>
      <c r="I125" s="280" t="s">
        <v>686</v>
      </c>
      <c r="J125" s="280" t="s">
        <v>734</v>
      </c>
      <c r="K125" s="321"/>
    </row>
    <row r="126" spans="2:11" ht="15" customHeight="1">
      <c r="B126" s="319"/>
      <c r="C126" s="280" t="s">
        <v>633</v>
      </c>
      <c r="D126" s="280"/>
      <c r="E126" s="280"/>
      <c r="F126" s="299" t="s">
        <v>684</v>
      </c>
      <c r="G126" s="280"/>
      <c r="H126" s="280" t="s">
        <v>735</v>
      </c>
      <c r="I126" s="280" t="s">
        <v>686</v>
      </c>
      <c r="J126" s="280" t="s">
        <v>734</v>
      </c>
      <c r="K126" s="321"/>
    </row>
    <row r="127" spans="2:11" ht="15" customHeight="1">
      <c r="B127" s="319"/>
      <c r="C127" s="280" t="s">
        <v>695</v>
      </c>
      <c r="D127" s="280"/>
      <c r="E127" s="280"/>
      <c r="F127" s="299" t="s">
        <v>690</v>
      </c>
      <c r="G127" s="280"/>
      <c r="H127" s="280" t="s">
        <v>696</v>
      </c>
      <c r="I127" s="280" t="s">
        <v>686</v>
      </c>
      <c r="J127" s="280">
        <v>15</v>
      </c>
      <c r="K127" s="321"/>
    </row>
    <row r="128" spans="2:11" ht="15" customHeight="1">
      <c r="B128" s="319"/>
      <c r="C128" s="301" t="s">
        <v>697</v>
      </c>
      <c r="D128" s="301"/>
      <c r="E128" s="301"/>
      <c r="F128" s="302" t="s">
        <v>690</v>
      </c>
      <c r="G128" s="301"/>
      <c r="H128" s="301" t="s">
        <v>698</v>
      </c>
      <c r="I128" s="301" t="s">
        <v>686</v>
      </c>
      <c r="J128" s="301">
        <v>15</v>
      </c>
      <c r="K128" s="321"/>
    </row>
    <row r="129" spans="2:11" ht="15" customHeight="1">
      <c r="B129" s="319"/>
      <c r="C129" s="301" t="s">
        <v>699</v>
      </c>
      <c r="D129" s="301"/>
      <c r="E129" s="301"/>
      <c r="F129" s="302" t="s">
        <v>690</v>
      </c>
      <c r="G129" s="301"/>
      <c r="H129" s="301" t="s">
        <v>700</v>
      </c>
      <c r="I129" s="301" t="s">
        <v>686</v>
      </c>
      <c r="J129" s="301">
        <v>20</v>
      </c>
      <c r="K129" s="321"/>
    </row>
    <row r="130" spans="2:11" ht="15" customHeight="1">
      <c r="B130" s="319"/>
      <c r="C130" s="301" t="s">
        <v>701</v>
      </c>
      <c r="D130" s="301"/>
      <c r="E130" s="301"/>
      <c r="F130" s="302" t="s">
        <v>690</v>
      </c>
      <c r="G130" s="301"/>
      <c r="H130" s="301" t="s">
        <v>702</v>
      </c>
      <c r="I130" s="301" t="s">
        <v>686</v>
      </c>
      <c r="J130" s="301">
        <v>20</v>
      </c>
      <c r="K130" s="321"/>
    </row>
    <row r="131" spans="2:11" ht="15" customHeight="1">
      <c r="B131" s="319"/>
      <c r="C131" s="280" t="s">
        <v>689</v>
      </c>
      <c r="D131" s="280"/>
      <c r="E131" s="280"/>
      <c r="F131" s="299" t="s">
        <v>690</v>
      </c>
      <c r="G131" s="280"/>
      <c r="H131" s="280" t="s">
        <v>723</v>
      </c>
      <c r="I131" s="280" t="s">
        <v>686</v>
      </c>
      <c r="J131" s="280">
        <v>50</v>
      </c>
      <c r="K131" s="321"/>
    </row>
    <row r="132" spans="2:11" ht="15" customHeight="1">
      <c r="B132" s="319"/>
      <c r="C132" s="280" t="s">
        <v>703</v>
      </c>
      <c r="D132" s="280"/>
      <c r="E132" s="280"/>
      <c r="F132" s="299" t="s">
        <v>690</v>
      </c>
      <c r="G132" s="280"/>
      <c r="H132" s="280" t="s">
        <v>723</v>
      </c>
      <c r="I132" s="280" t="s">
        <v>686</v>
      </c>
      <c r="J132" s="280">
        <v>50</v>
      </c>
      <c r="K132" s="321"/>
    </row>
    <row r="133" spans="2:11" ht="15" customHeight="1">
      <c r="B133" s="319"/>
      <c r="C133" s="280" t="s">
        <v>709</v>
      </c>
      <c r="D133" s="280"/>
      <c r="E133" s="280"/>
      <c r="F133" s="299" t="s">
        <v>690</v>
      </c>
      <c r="G133" s="280"/>
      <c r="H133" s="280" t="s">
        <v>723</v>
      </c>
      <c r="I133" s="280" t="s">
        <v>686</v>
      </c>
      <c r="J133" s="280">
        <v>50</v>
      </c>
      <c r="K133" s="321"/>
    </row>
    <row r="134" spans="2:11" ht="15" customHeight="1">
      <c r="B134" s="319"/>
      <c r="C134" s="280" t="s">
        <v>711</v>
      </c>
      <c r="D134" s="280"/>
      <c r="E134" s="280"/>
      <c r="F134" s="299" t="s">
        <v>690</v>
      </c>
      <c r="G134" s="280"/>
      <c r="H134" s="280" t="s">
        <v>723</v>
      </c>
      <c r="I134" s="280" t="s">
        <v>686</v>
      </c>
      <c r="J134" s="280">
        <v>50</v>
      </c>
      <c r="K134" s="321"/>
    </row>
    <row r="135" spans="2:11" ht="15" customHeight="1">
      <c r="B135" s="319"/>
      <c r="C135" s="280" t="s">
        <v>128</v>
      </c>
      <c r="D135" s="280"/>
      <c r="E135" s="280"/>
      <c r="F135" s="299" t="s">
        <v>690</v>
      </c>
      <c r="G135" s="280"/>
      <c r="H135" s="280" t="s">
        <v>736</v>
      </c>
      <c r="I135" s="280" t="s">
        <v>686</v>
      </c>
      <c r="J135" s="280">
        <v>255</v>
      </c>
      <c r="K135" s="321"/>
    </row>
    <row r="136" spans="2:11" ht="15" customHeight="1">
      <c r="B136" s="319"/>
      <c r="C136" s="280" t="s">
        <v>713</v>
      </c>
      <c r="D136" s="280"/>
      <c r="E136" s="280"/>
      <c r="F136" s="299" t="s">
        <v>684</v>
      </c>
      <c r="G136" s="280"/>
      <c r="H136" s="280" t="s">
        <v>737</v>
      </c>
      <c r="I136" s="280" t="s">
        <v>715</v>
      </c>
      <c r="J136" s="280"/>
      <c r="K136" s="321"/>
    </row>
    <row r="137" spans="2:11" ht="15" customHeight="1">
      <c r="B137" s="319"/>
      <c r="C137" s="280" t="s">
        <v>716</v>
      </c>
      <c r="D137" s="280"/>
      <c r="E137" s="280"/>
      <c r="F137" s="299" t="s">
        <v>684</v>
      </c>
      <c r="G137" s="280"/>
      <c r="H137" s="280" t="s">
        <v>738</v>
      </c>
      <c r="I137" s="280" t="s">
        <v>718</v>
      </c>
      <c r="J137" s="280"/>
      <c r="K137" s="321"/>
    </row>
    <row r="138" spans="2:11" ht="15" customHeight="1">
      <c r="B138" s="319"/>
      <c r="C138" s="280" t="s">
        <v>719</v>
      </c>
      <c r="D138" s="280"/>
      <c r="E138" s="280"/>
      <c r="F138" s="299" t="s">
        <v>684</v>
      </c>
      <c r="G138" s="280"/>
      <c r="H138" s="280" t="s">
        <v>719</v>
      </c>
      <c r="I138" s="280" t="s">
        <v>718</v>
      </c>
      <c r="J138" s="280"/>
      <c r="K138" s="321"/>
    </row>
    <row r="139" spans="2:11" ht="15" customHeight="1">
      <c r="B139" s="319"/>
      <c r="C139" s="280" t="s">
        <v>48</v>
      </c>
      <c r="D139" s="280"/>
      <c r="E139" s="280"/>
      <c r="F139" s="299" t="s">
        <v>684</v>
      </c>
      <c r="G139" s="280"/>
      <c r="H139" s="280" t="s">
        <v>739</v>
      </c>
      <c r="I139" s="280" t="s">
        <v>718</v>
      </c>
      <c r="J139" s="280"/>
      <c r="K139" s="321"/>
    </row>
    <row r="140" spans="2:11" ht="15" customHeight="1">
      <c r="B140" s="319"/>
      <c r="C140" s="280" t="s">
        <v>740</v>
      </c>
      <c r="D140" s="280"/>
      <c r="E140" s="280"/>
      <c r="F140" s="299" t="s">
        <v>684</v>
      </c>
      <c r="G140" s="280"/>
      <c r="H140" s="280" t="s">
        <v>741</v>
      </c>
      <c r="I140" s="280" t="s">
        <v>718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5" t="s">
        <v>742</v>
      </c>
      <c r="D145" s="395"/>
      <c r="E145" s="395"/>
      <c r="F145" s="395"/>
      <c r="G145" s="395"/>
      <c r="H145" s="395"/>
      <c r="I145" s="395"/>
      <c r="J145" s="395"/>
      <c r="K145" s="291"/>
    </row>
    <row r="146" spans="2:11" ht="17.25" customHeight="1">
      <c r="B146" s="290"/>
      <c r="C146" s="292" t="s">
        <v>678</v>
      </c>
      <c r="D146" s="292"/>
      <c r="E146" s="292"/>
      <c r="F146" s="292" t="s">
        <v>679</v>
      </c>
      <c r="G146" s="293"/>
      <c r="H146" s="292" t="s">
        <v>123</v>
      </c>
      <c r="I146" s="292" t="s">
        <v>67</v>
      </c>
      <c r="J146" s="292" t="s">
        <v>680</v>
      </c>
      <c r="K146" s="291"/>
    </row>
    <row r="147" spans="2:11" ht="17.25" customHeight="1">
      <c r="B147" s="290"/>
      <c r="C147" s="294" t="s">
        <v>681</v>
      </c>
      <c r="D147" s="294"/>
      <c r="E147" s="294"/>
      <c r="F147" s="295" t="s">
        <v>682</v>
      </c>
      <c r="G147" s="296"/>
      <c r="H147" s="294"/>
      <c r="I147" s="294"/>
      <c r="J147" s="294" t="s">
        <v>683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687</v>
      </c>
      <c r="D149" s="280"/>
      <c r="E149" s="280"/>
      <c r="F149" s="326" t="s">
        <v>684</v>
      </c>
      <c r="G149" s="280"/>
      <c r="H149" s="325" t="s">
        <v>723</v>
      </c>
      <c r="I149" s="325" t="s">
        <v>686</v>
      </c>
      <c r="J149" s="325">
        <v>120</v>
      </c>
      <c r="K149" s="321"/>
    </row>
    <row r="150" spans="2:11" ht="15" customHeight="1">
      <c r="B150" s="300"/>
      <c r="C150" s="325" t="s">
        <v>732</v>
      </c>
      <c r="D150" s="280"/>
      <c r="E150" s="280"/>
      <c r="F150" s="326" t="s">
        <v>684</v>
      </c>
      <c r="G150" s="280"/>
      <c r="H150" s="325" t="s">
        <v>743</v>
      </c>
      <c r="I150" s="325" t="s">
        <v>686</v>
      </c>
      <c r="J150" s="325" t="s">
        <v>734</v>
      </c>
      <c r="K150" s="321"/>
    </row>
    <row r="151" spans="2:11" ht="15" customHeight="1">
      <c r="B151" s="300"/>
      <c r="C151" s="325" t="s">
        <v>633</v>
      </c>
      <c r="D151" s="280"/>
      <c r="E151" s="280"/>
      <c r="F151" s="326" t="s">
        <v>684</v>
      </c>
      <c r="G151" s="280"/>
      <c r="H151" s="325" t="s">
        <v>744</v>
      </c>
      <c r="I151" s="325" t="s">
        <v>686</v>
      </c>
      <c r="J151" s="325" t="s">
        <v>734</v>
      </c>
      <c r="K151" s="321"/>
    </row>
    <row r="152" spans="2:11" ht="15" customHeight="1">
      <c r="B152" s="300"/>
      <c r="C152" s="325" t="s">
        <v>689</v>
      </c>
      <c r="D152" s="280"/>
      <c r="E152" s="280"/>
      <c r="F152" s="326" t="s">
        <v>690</v>
      </c>
      <c r="G152" s="280"/>
      <c r="H152" s="325" t="s">
        <v>723</v>
      </c>
      <c r="I152" s="325" t="s">
        <v>686</v>
      </c>
      <c r="J152" s="325">
        <v>50</v>
      </c>
      <c r="K152" s="321"/>
    </row>
    <row r="153" spans="2:11" ht="15" customHeight="1">
      <c r="B153" s="300"/>
      <c r="C153" s="325" t="s">
        <v>692</v>
      </c>
      <c r="D153" s="280"/>
      <c r="E153" s="280"/>
      <c r="F153" s="326" t="s">
        <v>684</v>
      </c>
      <c r="G153" s="280"/>
      <c r="H153" s="325" t="s">
        <v>723</v>
      </c>
      <c r="I153" s="325" t="s">
        <v>694</v>
      </c>
      <c r="J153" s="325"/>
      <c r="K153" s="321"/>
    </row>
    <row r="154" spans="2:11" ht="15" customHeight="1">
      <c r="B154" s="300"/>
      <c r="C154" s="325" t="s">
        <v>703</v>
      </c>
      <c r="D154" s="280"/>
      <c r="E154" s="280"/>
      <c r="F154" s="326" t="s">
        <v>690</v>
      </c>
      <c r="G154" s="280"/>
      <c r="H154" s="325" t="s">
        <v>723</v>
      </c>
      <c r="I154" s="325" t="s">
        <v>686</v>
      </c>
      <c r="J154" s="325">
        <v>50</v>
      </c>
      <c r="K154" s="321"/>
    </row>
    <row r="155" spans="2:11" ht="15" customHeight="1">
      <c r="B155" s="300"/>
      <c r="C155" s="325" t="s">
        <v>711</v>
      </c>
      <c r="D155" s="280"/>
      <c r="E155" s="280"/>
      <c r="F155" s="326" t="s">
        <v>690</v>
      </c>
      <c r="G155" s="280"/>
      <c r="H155" s="325" t="s">
        <v>723</v>
      </c>
      <c r="I155" s="325" t="s">
        <v>686</v>
      </c>
      <c r="J155" s="325">
        <v>50</v>
      </c>
      <c r="K155" s="321"/>
    </row>
    <row r="156" spans="2:11" ht="15" customHeight="1">
      <c r="B156" s="300"/>
      <c r="C156" s="325" t="s">
        <v>709</v>
      </c>
      <c r="D156" s="280"/>
      <c r="E156" s="280"/>
      <c r="F156" s="326" t="s">
        <v>690</v>
      </c>
      <c r="G156" s="280"/>
      <c r="H156" s="325" t="s">
        <v>723</v>
      </c>
      <c r="I156" s="325" t="s">
        <v>686</v>
      </c>
      <c r="J156" s="325">
        <v>50</v>
      </c>
      <c r="K156" s="321"/>
    </row>
    <row r="157" spans="2:11" ht="15" customHeight="1">
      <c r="B157" s="300"/>
      <c r="C157" s="325" t="s">
        <v>99</v>
      </c>
      <c r="D157" s="280"/>
      <c r="E157" s="280"/>
      <c r="F157" s="326" t="s">
        <v>684</v>
      </c>
      <c r="G157" s="280"/>
      <c r="H157" s="325" t="s">
        <v>745</v>
      </c>
      <c r="I157" s="325" t="s">
        <v>686</v>
      </c>
      <c r="J157" s="325" t="s">
        <v>746</v>
      </c>
      <c r="K157" s="321"/>
    </row>
    <row r="158" spans="2:11" ht="15" customHeight="1">
      <c r="B158" s="300"/>
      <c r="C158" s="325" t="s">
        <v>747</v>
      </c>
      <c r="D158" s="280"/>
      <c r="E158" s="280"/>
      <c r="F158" s="326" t="s">
        <v>684</v>
      </c>
      <c r="G158" s="280"/>
      <c r="H158" s="325" t="s">
        <v>748</v>
      </c>
      <c r="I158" s="325" t="s">
        <v>718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4" t="s">
        <v>749</v>
      </c>
      <c r="D163" s="394"/>
      <c r="E163" s="394"/>
      <c r="F163" s="394"/>
      <c r="G163" s="394"/>
      <c r="H163" s="394"/>
      <c r="I163" s="394"/>
      <c r="J163" s="394"/>
      <c r="K163" s="272"/>
    </row>
    <row r="164" spans="2:11" ht="17.25" customHeight="1">
      <c r="B164" s="271"/>
      <c r="C164" s="292" t="s">
        <v>678</v>
      </c>
      <c r="D164" s="292"/>
      <c r="E164" s="292"/>
      <c r="F164" s="292" t="s">
        <v>679</v>
      </c>
      <c r="G164" s="329"/>
      <c r="H164" s="330" t="s">
        <v>123</v>
      </c>
      <c r="I164" s="330" t="s">
        <v>67</v>
      </c>
      <c r="J164" s="292" t="s">
        <v>680</v>
      </c>
      <c r="K164" s="272"/>
    </row>
    <row r="165" spans="2:11" ht="17.25" customHeight="1">
      <c r="B165" s="273"/>
      <c r="C165" s="294" t="s">
        <v>681</v>
      </c>
      <c r="D165" s="294"/>
      <c r="E165" s="294"/>
      <c r="F165" s="295" t="s">
        <v>682</v>
      </c>
      <c r="G165" s="331"/>
      <c r="H165" s="332"/>
      <c r="I165" s="332"/>
      <c r="J165" s="294" t="s">
        <v>683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687</v>
      </c>
      <c r="D167" s="280"/>
      <c r="E167" s="280"/>
      <c r="F167" s="299" t="s">
        <v>684</v>
      </c>
      <c r="G167" s="280"/>
      <c r="H167" s="280" t="s">
        <v>723</v>
      </c>
      <c r="I167" s="280" t="s">
        <v>686</v>
      </c>
      <c r="J167" s="280">
        <v>120</v>
      </c>
      <c r="K167" s="321"/>
    </row>
    <row r="168" spans="2:11" ht="15" customHeight="1">
      <c r="B168" s="300"/>
      <c r="C168" s="280" t="s">
        <v>732</v>
      </c>
      <c r="D168" s="280"/>
      <c r="E168" s="280"/>
      <c r="F168" s="299" t="s">
        <v>684</v>
      </c>
      <c r="G168" s="280"/>
      <c r="H168" s="280" t="s">
        <v>733</v>
      </c>
      <c r="I168" s="280" t="s">
        <v>686</v>
      </c>
      <c r="J168" s="280" t="s">
        <v>734</v>
      </c>
      <c r="K168" s="321"/>
    </row>
    <row r="169" spans="2:11" ht="15" customHeight="1">
      <c r="B169" s="300"/>
      <c r="C169" s="280" t="s">
        <v>633</v>
      </c>
      <c r="D169" s="280"/>
      <c r="E169" s="280"/>
      <c r="F169" s="299" t="s">
        <v>684</v>
      </c>
      <c r="G169" s="280"/>
      <c r="H169" s="280" t="s">
        <v>750</v>
      </c>
      <c r="I169" s="280" t="s">
        <v>686</v>
      </c>
      <c r="J169" s="280" t="s">
        <v>734</v>
      </c>
      <c r="K169" s="321"/>
    </row>
    <row r="170" spans="2:11" ht="15" customHeight="1">
      <c r="B170" s="300"/>
      <c r="C170" s="280" t="s">
        <v>689</v>
      </c>
      <c r="D170" s="280"/>
      <c r="E170" s="280"/>
      <c r="F170" s="299" t="s">
        <v>690</v>
      </c>
      <c r="G170" s="280"/>
      <c r="H170" s="280" t="s">
        <v>750</v>
      </c>
      <c r="I170" s="280" t="s">
        <v>686</v>
      </c>
      <c r="J170" s="280">
        <v>50</v>
      </c>
      <c r="K170" s="321"/>
    </row>
    <row r="171" spans="2:11" ht="15" customHeight="1">
      <c r="B171" s="300"/>
      <c r="C171" s="280" t="s">
        <v>692</v>
      </c>
      <c r="D171" s="280"/>
      <c r="E171" s="280"/>
      <c r="F171" s="299" t="s">
        <v>684</v>
      </c>
      <c r="G171" s="280"/>
      <c r="H171" s="280" t="s">
        <v>750</v>
      </c>
      <c r="I171" s="280" t="s">
        <v>694</v>
      </c>
      <c r="J171" s="280"/>
      <c r="K171" s="321"/>
    </row>
    <row r="172" spans="2:11" ht="15" customHeight="1">
      <c r="B172" s="300"/>
      <c r="C172" s="280" t="s">
        <v>703</v>
      </c>
      <c r="D172" s="280"/>
      <c r="E172" s="280"/>
      <c r="F172" s="299" t="s">
        <v>690</v>
      </c>
      <c r="G172" s="280"/>
      <c r="H172" s="280" t="s">
        <v>750</v>
      </c>
      <c r="I172" s="280" t="s">
        <v>686</v>
      </c>
      <c r="J172" s="280">
        <v>50</v>
      </c>
      <c r="K172" s="321"/>
    </row>
    <row r="173" spans="2:11" ht="15" customHeight="1">
      <c r="B173" s="300"/>
      <c r="C173" s="280" t="s">
        <v>711</v>
      </c>
      <c r="D173" s="280"/>
      <c r="E173" s="280"/>
      <c r="F173" s="299" t="s">
        <v>690</v>
      </c>
      <c r="G173" s="280"/>
      <c r="H173" s="280" t="s">
        <v>750</v>
      </c>
      <c r="I173" s="280" t="s">
        <v>686</v>
      </c>
      <c r="J173" s="280">
        <v>50</v>
      </c>
      <c r="K173" s="321"/>
    </row>
    <row r="174" spans="2:11" ht="15" customHeight="1">
      <c r="B174" s="300"/>
      <c r="C174" s="280" t="s">
        <v>709</v>
      </c>
      <c r="D174" s="280"/>
      <c r="E174" s="280"/>
      <c r="F174" s="299" t="s">
        <v>690</v>
      </c>
      <c r="G174" s="280"/>
      <c r="H174" s="280" t="s">
        <v>750</v>
      </c>
      <c r="I174" s="280" t="s">
        <v>686</v>
      </c>
      <c r="J174" s="280">
        <v>50</v>
      </c>
      <c r="K174" s="321"/>
    </row>
    <row r="175" spans="2:11" ht="15" customHeight="1">
      <c r="B175" s="300"/>
      <c r="C175" s="280" t="s">
        <v>122</v>
      </c>
      <c r="D175" s="280"/>
      <c r="E175" s="280"/>
      <c r="F175" s="299" t="s">
        <v>684</v>
      </c>
      <c r="G175" s="280"/>
      <c r="H175" s="280" t="s">
        <v>751</v>
      </c>
      <c r="I175" s="280" t="s">
        <v>752</v>
      </c>
      <c r="J175" s="280"/>
      <c r="K175" s="321"/>
    </row>
    <row r="176" spans="2:11" ht="15" customHeight="1">
      <c r="B176" s="300"/>
      <c r="C176" s="280" t="s">
        <v>67</v>
      </c>
      <c r="D176" s="280"/>
      <c r="E176" s="280"/>
      <c r="F176" s="299" t="s">
        <v>684</v>
      </c>
      <c r="G176" s="280"/>
      <c r="H176" s="280" t="s">
        <v>753</v>
      </c>
      <c r="I176" s="280" t="s">
        <v>754</v>
      </c>
      <c r="J176" s="280">
        <v>1</v>
      </c>
      <c r="K176" s="321"/>
    </row>
    <row r="177" spans="2:11" ht="15" customHeight="1">
      <c r="B177" s="300"/>
      <c r="C177" s="280" t="s">
        <v>63</v>
      </c>
      <c r="D177" s="280"/>
      <c r="E177" s="280"/>
      <c r="F177" s="299" t="s">
        <v>684</v>
      </c>
      <c r="G177" s="280"/>
      <c r="H177" s="280" t="s">
        <v>755</v>
      </c>
      <c r="I177" s="280" t="s">
        <v>686</v>
      </c>
      <c r="J177" s="280">
        <v>20</v>
      </c>
      <c r="K177" s="321"/>
    </row>
    <row r="178" spans="2:11" ht="15" customHeight="1">
      <c r="B178" s="300"/>
      <c r="C178" s="280" t="s">
        <v>123</v>
      </c>
      <c r="D178" s="280"/>
      <c r="E178" s="280"/>
      <c r="F178" s="299" t="s">
        <v>684</v>
      </c>
      <c r="G178" s="280"/>
      <c r="H178" s="280" t="s">
        <v>756</v>
      </c>
      <c r="I178" s="280" t="s">
        <v>686</v>
      </c>
      <c r="J178" s="280">
        <v>255</v>
      </c>
      <c r="K178" s="321"/>
    </row>
    <row r="179" spans="2:11" ht="15" customHeight="1">
      <c r="B179" s="300"/>
      <c r="C179" s="280" t="s">
        <v>124</v>
      </c>
      <c r="D179" s="280"/>
      <c r="E179" s="280"/>
      <c r="F179" s="299" t="s">
        <v>684</v>
      </c>
      <c r="G179" s="280"/>
      <c r="H179" s="280" t="s">
        <v>649</v>
      </c>
      <c r="I179" s="280" t="s">
        <v>686</v>
      </c>
      <c r="J179" s="280">
        <v>10</v>
      </c>
      <c r="K179" s="321"/>
    </row>
    <row r="180" spans="2:11" ht="15" customHeight="1">
      <c r="B180" s="300"/>
      <c r="C180" s="280" t="s">
        <v>125</v>
      </c>
      <c r="D180" s="280"/>
      <c r="E180" s="280"/>
      <c r="F180" s="299" t="s">
        <v>684</v>
      </c>
      <c r="G180" s="280"/>
      <c r="H180" s="280" t="s">
        <v>757</v>
      </c>
      <c r="I180" s="280" t="s">
        <v>718</v>
      </c>
      <c r="J180" s="280"/>
      <c r="K180" s="321"/>
    </row>
    <row r="181" spans="2:11" ht="15" customHeight="1">
      <c r="B181" s="300"/>
      <c r="C181" s="280" t="s">
        <v>758</v>
      </c>
      <c r="D181" s="280"/>
      <c r="E181" s="280"/>
      <c r="F181" s="299" t="s">
        <v>684</v>
      </c>
      <c r="G181" s="280"/>
      <c r="H181" s="280" t="s">
        <v>759</v>
      </c>
      <c r="I181" s="280" t="s">
        <v>718</v>
      </c>
      <c r="J181" s="280"/>
      <c r="K181" s="321"/>
    </row>
    <row r="182" spans="2:11" ht="15" customHeight="1">
      <c r="B182" s="300"/>
      <c r="C182" s="280" t="s">
        <v>747</v>
      </c>
      <c r="D182" s="280"/>
      <c r="E182" s="280"/>
      <c r="F182" s="299" t="s">
        <v>684</v>
      </c>
      <c r="G182" s="280"/>
      <c r="H182" s="280" t="s">
        <v>760</v>
      </c>
      <c r="I182" s="280" t="s">
        <v>718</v>
      </c>
      <c r="J182" s="280"/>
      <c r="K182" s="321"/>
    </row>
    <row r="183" spans="2:11" ht="15" customHeight="1">
      <c r="B183" s="300"/>
      <c r="C183" s="280" t="s">
        <v>127</v>
      </c>
      <c r="D183" s="280"/>
      <c r="E183" s="280"/>
      <c r="F183" s="299" t="s">
        <v>690</v>
      </c>
      <c r="G183" s="280"/>
      <c r="H183" s="280" t="s">
        <v>761</v>
      </c>
      <c r="I183" s="280" t="s">
        <v>686</v>
      </c>
      <c r="J183" s="280">
        <v>50</v>
      </c>
      <c r="K183" s="321"/>
    </row>
    <row r="184" spans="2:11" ht="15" customHeight="1">
      <c r="B184" s="300"/>
      <c r="C184" s="280" t="s">
        <v>762</v>
      </c>
      <c r="D184" s="280"/>
      <c r="E184" s="280"/>
      <c r="F184" s="299" t="s">
        <v>690</v>
      </c>
      <c r="G184" s="280"/>
      <c r="H184" s="280" t="s">
        <v>763</v>
      </c>
      <c r="I184" s="280" t="s">
        <v>764</v>
      </c>
      <c r="J184" s="280"/>
      <c r="K184" s="321"/>
    </row>
    <row r="185" spans="2:11" ht="15" customHeight="1">
      <c r="B185" s="300"/>
      <c r="C185" s="280" t="s">
        <v>765</v>
      </c>
      <c r="D185" s="280"/>
      <c r="E185" s="280"/>
      <c r="F185" s="299" t="s">
        <v>690</v>
      </c>
      <c r="G185" s="280"/>
      <c r="H185" s="280" t="s">
        <v>766</v>
      </c>
      <c r="I185" s="280" t="s">
        <v>764</v>
      </c>
      <c r="J185" s="280"/>
      <c r="K185" s="321"/>
    </row>
    <row r="186" spans="2:11" ht="15" customHeight="1">
      <c r="B186" s="300"/>
      <c r="C186" s="280" t="s">
        <v>767</v>
      </c>
      <c r="D186" s="280"/>
      <c r="E186" s="280"/>
      <c r="F186" s="299" t="s">
        <v>690</v>
      </c>
      <c r="G186" s="280"/>
      <c r="H186" s="280" t="s">
        <v>768</v>
      </c>
      <c r="I186" s="280" t="s">
        <v>764</v>
      </c>
      <c r="J186" s="280"/>
      <c r="K186" s="321"/>
    </row>
    <row r="187" spans="2:11" ht="15" customHeight="1">
      <c r="B187" s="300"/>
      <c r="C187" s="333" t="s">
        <v>769</v>
      </c>
      <c r="D187" s="280"/>
      <c r="E187" s="280"/>
      <c r="F187" s="299" t="s">
        <v>690</v>
      </c>
      <c r="G187" s="280"/>
      <c r="H187" s="280" t="s">
        <v>770</v>
      </c>
      <c r="I187" s="280" t="s">
        <v>771</v>
      </c>
      <c r="J187" s="334" t="s">
        <v>772</v>
      </c>
      <c r="K187" s="321"/>
    </row>
    <row r="188" spans="2:11" ht="15" customHeight="1">
      <c r="B188" s="300"/>
      <c r="C188" s="285" t="s">
        <v>52</v>
      </c>
      <c r="D188" s="280"/>
      <c r="E188" s="280"/>
      <c r="F188" s="299" t="s">
        <v>684</v>
      </c>
      <c r="G188" s="280"/>
      <c r="H188" s="276" t="s">
        <v>773</v>
      </c>
      <c r="I188" s="280" t="s">
        <v>774</v>
      </c>
      <c r="J188" s="280"/>
      <c r="K188" s="321"/>
    </row>
    <row r="189" spans="2:11" ht="15" customHeight="1">
      <c r="B189" s="300"/>
      <c r="C189" s="285" t="s">
        <v>775</v>
      </c>
      <c r="D189" s="280"/>
      <c r="E189" s="280"/>
      <c r="F189" s="299" t="s">
        <v>684</v>
      </c>
      <c r="G189" s="280"/>
      <c r="H189" s="280" t="s">
        <v>776</v>
      </c>
      <c r="I189" s="280" t="s">
        <v>718</v>
      </c>
      <c r="J189" s="280"/>
      <c r="K189" s="321"/>
    </row>
    <row r="190" spans="2:11" ht="15" customHeight="1">
      <c r="B190" s="300"/>
      <c r="C190" s="285" t="s">
        <v>777</v>
      </c>
      <c r="D190" s="280"/>
      <c r="E190" s="280"/>
      <c r="F190" s="299" t="s">
        <v>684</v>
      </c>
      <c r="G190" s="280"/>
      <c r="H190" s="280" t="s">
        <v>778</v>
      </c>
      <c r="I190" s="280" t="s">
        <v>718</v>
      </c>
      <c r="J190" s="280"/>
      <c r="K190" s="321"/>
    </row>
    <row r="191" spans="2:11" ht="15" customHeight="1">
      <c r="B191" s="300"/>
      <c r="C191" s="285" t="s">
        <v>779</v>
      </c>
      <c r="D191" s="280"/>
      <c r="E191" s="280"/>
      <c r="F191" s="299" t="s">
        <v>690</v>
      </c>
      <c r="G191" s="280"/>
      <c r="H191" s="280" t="s">
        <v>780</v>
      </c>
      <c r="I191" s="280" t="s">
        <v>718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4" t="s">
        <v>781</v>
      </c>
      <c r="D197" s="394"/>
      <c r="E197" s="394"/>
      <c r="F197" s="394"/>
      <c r="G197" s="394"/>
      <c r="H197" s="394"/>
      <c r="I197" s="394"/>
      <c r="J197" s="394"/>
      <c r="K197" s="272"/>
    </row>
    <row r="198" spans="2:11" ht="25.5" customHeight="1">
      <c r="B198" s="271"/>
      <c r="C198" s="336" t="s">
        <v>782</v>
      </c>
      <c r="D198" s="336"/>
      <c r="E198" s="336"/>
      <c r="F198" s="336" t="s">
        <v>783</v>
      </c>
      <c r="G198" s="337"/>
      <c r="H198" s="393" t="s">
        <v>784</v>
      </c>
      <c r="I198" s="393"/>
      <c r="J198" s="393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774</v>
      </c>
      <c r="D200" s="280"/>
      <c r="E200" s="280"/>
      <c r="F200" s="299" t="s">
        <v>53</v>
      </c>
      <c r="G200" s="280"/>
      <c r="H200" s="391" t="s">
        <v>785</v>
      </c>
      <c r="I200" s="391"/>
      <c r="J200" s="391"/>
      <c r="K200" s="321"/>
    </row>
    <row r="201" spans="2:11" ht="15" customHeight="1">
      <c r="B201" s="300"/>
      <c r="C201" s="306"/>
      <c r="D201" s="280"/>
      <c r="E201" s="280"/>
      <c r="F201" s="299" t="s">
        <v>54</v>
      </c>
      <c r="G201" s="280"/>
      <c r="H201" s="391" t="s">
        <v>786</v>
      </c>
      <c r="I201" s="391"/>
      <c r="J201" s="391"/>
      <c r="K201" s="321"/>
    </row>
    <row r="202" spans="2:11" ht="15" customHeight="1">
      <c r="B202" s="300"/>
      <c r="C202" s="306"/>
      <c r="D202" s="280"/>
      <c r="E202" s="280"/>
      <c r="F202" s="299" t="s">
        <v>57</v>
      </c>
      <c r="G202" s="280"/>
      <c r="H202" s="391" t="s">
        <v>787</v>
      </c>
      <c r="I202" s="391"/>
      <c r="J202" s="391"/>
      <c r="K202" s="321"/>
    </row>
    <row r="203" spans="2:11" ht="15" customHeight="1">
      <c r="B203" s="300"/>
      <c r="C203" s="280"/>
      <c r="D203" s="280"/>
      <c r="E203" s="280"/>
      <c r="F203" s="299" t="s">
        <v>55</v>
      </c>
      <c r="G203" s="280"/>
      <c r="H203" s="391" t="s">
        <v>788</v>
      </c>
      <c r="I203" s="391"/>
      <c r="J203" s="391"/>
      <c r="K203" s="321"/>
    </row>
    <row r="204" spans="2:11" ht="15" customHeight="1">
      <c r="B204" s="300"/>
      <c r="C204" s="280"/>
      <c r="D204" s="280"/>
      <c r="E204" s="280"/>
      <c r="F204" s="299" t="s">
        <v>56</v>
      </c>
      <c r="G204" s="280"/>
      <c r="H204" s="391" t="s">
        <v>789</v>
      </c>
      <c r="I204" s="391"/>
      <c r="J204" s="391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730</v>
      </c>
      <c r="D206" s="280"/>
      <c r="E206" s="280"/>
      <c r="F206" s="299" t="s">
        <v>86</v>
      </c>
      <c r="G206" s="280"/>
      <c r="H206" s="391" t="s">
        <v>790</v>
      </c>
      <c r="I206" s="391"/>
      <c r="J206" s="391"/>
      <c r="K206" s="321"/>
    </row>
    <row r="207" spans="2:11" ht="15" customHeight="1">
      <c r="B207" s="300"/>
      <c r="C207" s="306"/>
      <c r="D207" s="280"/>
      <c r="E207" s="280"/>
      <c r="F207" s="299" t="s">
        <v>627</v>
      </c>
      <c r="G207" s="280"/>
      <c r="H207" s="391" t="s">
        <v>628</v>
      </c>
      <c r="I207" s="391"/>
      <c r="J207" s="391"/>
      <c r="K207" s="321"/>
    </row>
    <row r="208" spans="2:11" ht="15" customHeight="1">
      <c r="B208" s="300"/>
      <c r="C208" s="280"/>
      <c r="D208" s="280"/>
      <c r="E208" s="280"/>
      <c r="F208" s="299" t="s">
        <v>625</v>
      </c>
      <c r="G208" s="280"/>
      <c r="H208" s="391" t="s">
        <v>791</v>
      </c>
      <c r="I208" s="391"/>
      <c r="J208" s="391"/>
      <c r="K208" s="321"/>
    </row>
    <row r="209" spans="2:11" ht="15" customHeight="1">
      <c r="B209" s="338"/>
      <c r="C209" s="306"/>
      <c r="D209" s="306"/>
      <c r="E209" s="306"/>
      <c r="F209" s="299" t="s">
        <v>629</v>
      </c>
      <c r="G209" s="285"/>
      <c r="H209" s="392" t="s">
        <v>630</v>
      </c>
      <c r="I209" s="392"/>
      <c r="J209" s="392"/>
      <c r="K209" s="339"/>
    </row>
    <row r="210" spans="2:11" ht="15" customHeight="1">
      <c r="B210" s="338"/>
      <c r="C210" s="306"/>
      <c r="D210" s="306"/>
      <c r="E210" s="306"/>
      <c r="F210" s="299" t="s">
        <v>631</v>
      </c>
      <c r="G210" s="285"/>
      <c r="H210" s="392" t="s">
        <v>599</v>
      </c>
      <c r="I210" s="392"/>
      <c r="J210" s="392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754</v>
      </c>
      <c r="D212" s="306"/>
      <c r="E212" s="306"/>
      <c r="F212" s="299">
        <v>1</v>
      </c>
      <c r="G212" s="285"/>
      <c r="H212" s="392" t="s">
        <v>792</v>
      </c>
      <c r="I212" s="392"/>
      <c r="J212" s="392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2" t="s">
        <v>793</v>
      </c>
      <c r="I213" s="392"/>
      <c r="J213" s="392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2" t="s">
        <v>794</v>
      </c>
      <c r="I214" s="392"/>
      <c r="J214" s="392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2" t="s">
        <v>795</v>
      </c>
      <c r="I215" s="392"/>
      <c r="J215" s="392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16095Z - Oprava stropu ve...</vt:lpstr>
      <vt:lpstr>VRN - Vedlejší rozpočtové...</vt:lpstr>
      <vt:lpstr>Pokyny pro vyplnění</vt:lpstr>
      <vt:lpstr>'16095Z - Oprava stropu ve...'!Názvy_tisku</vt:lpstr>
      <vt:lpstr>'Rekapitulace stavby'!Názvy_tisku</vt:lpstr>
      <vt:lpstr>'VRN - Vedlejší rozpočtové...'!Názvy_tisku</vt:lpstr>
      <vt:lpstr>'16095Z - Oprava stropu ve...'!Oblast_tisku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Král</dc:creator>
  <cp:lastModifiedBy>Jaroslav Král</cp:lastModifiedBy>
  <dcterms:created xsi:type="dcterms:W3CDTF">2017-02-27T13:37:57Z</dcterms:created>
  <dcterms:modified xsi:type="dcterms:W3CDTF">2017-02-27T13:38:03Z</dcterms:modified>
</cp:coreProperties>
</file>